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inust41\Desktop\"/>
    </mc:Choice>
  </mc:AlternateContent>
  <bookViews>
    <workbookView xWindow="120" yWindow="75" windowWidth="19320" windowHeight="10920" activeTab="1"/>
  </bookViews>
  <sheets>
    <sheet name="Лист2" sheetId="2" r:id="rId1"/>
    <sheet name="Лист1" sheetId="3" r:id="rId2"/>
  </sheets>
  <calcPr calcId="152511"/>
</workbook>
</file>

<file path=xl/calcChain.xml><?xml version="1.0" encoding="utf-8"?>
<calcChain xmlns="http://schemas.openxmlformats.org/spreadsheetml/2006/main">
  <c r="C62" i="3" l="1"/>
  <c r="C61" i="3"/>
  <c r="E69" i="3"/>
  <c r="E68" i="3"/>
  <c r="E67" i="3"/>
  <c r="E66" i="3"/>
  <c r="E65" i="3"/>
  <c r="E63" i="3"/>
  <c r="E62" i="3"/>
  <c r="E61" i="3"/>
  <c r="D69" i="3"/>
  <c r="D68" i="3"/>
  <c r="D67" i="3"/>
  <c r="D66" i="3"/>
  <c r="D65" i="3"/>
  <c r="D64" i="3"/>
  <c r="D63" i="3"/>
  <c r="D62" i="3"/>
  <c r="D61" i="3"/>
  <c r="C69" i="3"/>
  <c r="C68" i="3"/>
  <c r="C67" i="3"/>
  <c r="C66" i="3"/>
  <c r="C65" i="3"/>
  <c r="C64" i="3"/>
  <c r="C63" i="3"/>
  <c r="E59" i="3"/>
  <c r="E58" i="3"/>
  <c r="E55" i="3"/>
  <c r="E53" i="3"/>
  <c r="D60" i="3"/>
  <c r="D59" i="3"/>
  <c r="D58" i="3"/>
  <c r="D57" i="3"/>
  <c r="D56" i="3"/>
  <c r="D55" i="3"/>
  <c r="D54" i="3"/>
  <c r="D53" i="3"/>
  <c r="C60" i="3"/>
  <c r="C59" i="3"/>
  <c r="B59" i="3"/>
  <c r="C58" i="3"/>
  <c r="C57" i="3"/>
  <c r="C56" i="3"/>
  <c r="C55" i="3"/>
  <c r="C54" i="3"/>
  <c r="C53" i="3"/>
  <c r="D52" i="3"/>
  <c r="D51" i="3"/>
  <c r="D50" i="3"/>
  <c r="D49" i="3"/>
  <c r="D48" i="3"/>
  <c r="D47" i="3"/>
  <c r="D46" i="3"/>
  <c r="D45" i="3"/>
  <c r="D44" i="3"/>
  <c r="C52" i="3"/>
  <c r="C51" i="3"/>
  <c r="C50" i="3"/>
  <c r="C49" i="3"/>
  <c r="C48" i="3"/>
  <c r="C47" i="3"/>
  <c r="C46" i="3"/>
  <c r="C45" i="3"/>
  <c r="C44" i="3"/>
  <c r="E52" i="3"/>
  <c r="B52" i="3"/>
  <c r="E51" i="3"/>
  <c r="E50" i="3"/>
  <c r="E49" i="3"/>
  <c r="E48" i="3"/>
  <c r="B48" i="3"/>
  <c r="E46" i="3"/>
  <c r="B46" i="3"/>
  <c r="E45" i="3"/>
  <c r="B45" i="3"/>
  <c r="E44" i="3"/>
  <c r="E39" i="3" l="1"/>
  <c r="E38" i="3"/>
  <c r="C43" i="3"/>
  <c r="C42" i="3"/>
  <c r="C41" i="3"/>
  <c r="C40" i="3"/>
  <c r="C39" i="3"/>
  <c r="C38" i="3"/>
  <c r="D43" i="3"/>
  <c r="E42" i="3"/>
  <c r="D42" i="3"/>
  <c r="D41" i="3"/>
  <c r="D40" i="3"/>
  <c r="D39" i="3"/>
  <c r="B39" i="3"/>
  <c r="D38" i="3"/>
  <c r="E35" i="3"/>
  <c r="D35" i="3"/>
  <c r="C35" i="3"/>
  <c r="E34" i="3"/>
  <c r="D34" i="3"/>
  <c r="C34" i="3"/>
  <c r="E33" i="3"/>
  <c r="D33" i="3"/>
  <c r="C33" i="3"/>
  <c r="E32" i="3"/>
  <c r="D32" i="3"/>
  <c r="C32" i="3"/>
  <c r="E31" i="3"/>
  <c r="D31" i="3"/>
  <c r="C31" i="3"/>
  <c r="D29" i="3"/>
  <c r="C29" i="3"/>
  <c r="D28" i="3"/>
  <c r="C28" i="3"/>
  <c r="E27" i="3"/>
  <c r="E9" i="3"/>
  <c r="D9" i="3"/>
  <c r="C9" i="3"/>
  <c r="G41" i="3" l="1"/>
  <c r="G33" i="3"/>
  <c r="G63" i="3"/>
  <c r="G56" i="3"/>
  <c r="G59" i="3"/>
  <c r="G62" i="3"/>
  <c r="G60" i="3"/>
  <c r="G44" i="3"/>
  <c r="G55" i="3"/>
  <c r="G52" i="3"/>
  <c r="G9" i="3"/>
  <c r="G16" i="3"/>
  <c r="G28" i="3"/>
  <c r="G24" i="3"/>
  <c r="G49" i="3"/>
  <c r="G48" i="3"/>
  <c r="G68" i="3"/>
  <c r="G6" i="3"/>
  <c r="G53" i="3"/>
  <c r="G50" i="3"/>
  <c r="G66" i="3"/>
  <c r="G46" i="3"/>
  <c r="G23" i="3"/>
  <c r="G58" i="3"/>
  <c r="G40" i="3"/>
  <c r="G36" i="3"/>
  <c r="G26" i="3"/>
  <c r="G67" i="3"/>
  <c r="G69" i="3"/>
  <c r="G51" i="3"/>
  <c r="G43" i="3"/>
  <c r="G61" i="3"/>
  <c r="G47" i="3"/>
  <c r="G57" i="3"/>
  <c r="G65" i="3"/>
  <c r="G2" i="3"/>
  <c r="G22" i="3"/>
  <c r="G3" i="3"/>
  <c r="G8" i="3"/>
  <c r="G25" i="3"/>
  <c r="G4" i="3"/>
  <c r="G39" i="3"/>
  <c r="G32" i="3"/>
  <c r="G42" i="3"/>
  <c r="G29" i="3"/>
  <c r="G34" i="3"/>
  <c r="G35" i="3"/>
  <c r="G7" i="3"/>
  <c r="G54" i="3"/>
  <c r="G19" i="3"/>
  <c r="G5" i="3"/>
  <c r="G38" i="3"/>
  <c r="G10" i="3"/>
  <c r="G30" i="3"/>
  <c r="G15" i="3"/>
  <c r="G31" i="3"/>
  <c r="G45" i="3"/>
  <c r="G20" i="3"/>
  <c r="G27" i="3"/>
  <c r="G13" i="3"/>
  <c r="G21" i="3"/>
  <c r="G18" i="3"/>
  <c r="G14" i="3"/>
  <c r="G11" i="3"/>
  <c r="G17" i="3"/>
  <c r="G12" i="3"/>
  <c r="G37" i="3"/>
  <c r="G64" i="3"/>
  <c r="C72" i="3" l="1"/>
  <c r="D72" i="3"/>
  <c r="E72" i="3"/>
  <c r="F72" i="3"/>
  <c r="B72" i="3"/>
  <c r="G72" i="3" l="1"/>
  <c r="B74" i="2"/>
  <c r="B73" i="2" l="1"/>
</calcChain>
</file>

<file path=xl/sharedStrings.xml><?xml version="1.0" encoding="utf-8"?>
<sst xmlns="http://schemas.openxmlformats.org/spreadsheetml/2006/main" count="215" uniqueCount="79">
  <si>
    <t xml:space="preserve"> </t>
  </si>
  <si>
    <t>Общее кол-во рассмотренных дел</t>
  </si>
  <si>
    <t>Столбец1</t>
  </si>
  <si>
    <t>Всего</t>
  </si>
  <si>
    <t>Среднее</t>
  </si>
  <si>
    <t xml:space="preserve">Уголовные </t>
  </si>
  <si>
    <t>Гражданские</t>
  </si>
  <si>
    <t>Административные</t>
  </si>
  <si>
    <t>Материалы</t>
  </si>
  <si>
    <t xml:space="preserve">Итого </t>
  </si>
  <si>
    <t>Итого</t>
  </si>
  <si>
    <t>Судебный участок № 1 Алатырского района</t>
  </si>
  <si>
    <t>Судебный участок № 1 г. Алатырь</t>
  </si>
  <si>
    <t>Судебный участок № 2 г. Алатырь</t>
  </si>
  <si>
    <t>Судебный участок № 1 Аликовского района</t>
  </si>
  <si>
    <t>Судебный участок № 1 Батыревского района</t>
  </si>
  <si>
    <t>Судебный участок № 2 Батыревского района</t>
  </si>
  <si>
    <t>Судебный участок № 1 Вурнарского района</t>
  </si>
  <si>
    <t>Судебный участок № 2 Вурнарского района</t>
  </si>
  <si>
    <t>Судебный участок № 1 Ибресинского района</t>
  </si>
  <si>
    <t>Судебный участок № 1 Канашского района</t>
  </si>
  <si>
    <t>Судебный участок № 2 Канашского района</t>
  </si>
  <si>
    <t>Судебный участок № 1 г. Канаш</t>
  </si>
  <si>
    <t>Судебный участок № 2 г. Канаш</t>
  </si>
  <si>
    <t>Судебный участок № 3 г. Канаш</t>
  </si>
  <si>
    <t>Судебный участок № 1 Козловского района</t>
  </si>
  <si>
    <t>Судебный участок № 1 Комсомольского района</t>
  </si>
  <si>
    <t>Судебный участок № 1 Красноармейского района</t>
  </si>
  <si>
    <t>Судебный участок № 1 Красночетайского района</t>
  </si>
  <si>
    <t>Судебный участок № 1 Мариинско-Посадского района</t>
  </si>
  <si>
    <t>Судебный участок № 1 Моргаушского района</t>
  </si>
  <si>
    <t>Судебный участок № 2 Моргаушского района</t>
  </si>
  <si>
    <t>Судебный участок № 1 Порецкого района</t>
  </si>
  <si>
    <t>Судебный участок № 1 Урмарского района</t>
  </si>
  <si>
    <t>Судебный участок № 1 Цивильского района</t>
  </si>
  <si>
    <t>Судебный участок № 2 Цивильского района</t>
  </si>
  <si>
    <t>Судебный участок № 1 Чебоксарского района</t>
  </si>
  <si>
    <t>Судебный участок № 2 Чебоксарского района</t>
  </si>
  <si>
    <t>Судебный участок № 3 Чебоксарского района</t>
  </si>
  <si>
    <t>Судебный участок № 1 Шемуршинского района</t>
  </si>
  <si>
    <t>Судебный участок № 1 Шумерлинского района</t>
  </si>
  <si>
    <t>Судебный участок № 1 г. Шумерля</t>
  </si>
  <si>
    <t>Судебный участок № 2 г. Шумерля</t>
  </si>
  <si>
    <t>Судебный участок № 1 Ядринского района</t>
  </si>
  <si>
    <t>Судебный участок № 2 Ядринского района</t>
  </si>
  <si>
    <t>Судебный участок № 1 Яльчикского района</t>
  </si>
  <si>
    <t>Судебный участок № 1 Янтиковского района</t>
  </si>
  <si>
    <t>Судебный участок № 1 г. Новочебоксарск</t>
  </si>
  <si>
    <t>Судебный участок № 2 г. Новочебоксарск</t>
  </si>
  <si>
    <t>Судебный участок № 3 г. Новочебоксарск</t>
  </si>
  <si>
    <t>Судебный участок № 4 г. Новочебоксарск</t>
  </si>
  <si>
    <t>Судебный участок № 5 г. Новочебоксарск</t>
  </si>
  <si>
    <t>Судебный участок № 6 г. Новочебоксарск</t>
  </si>
  <si>
    <t>Судебный участок № 1 Калининского района г. Чебоксары</t>
  </si>
  <si>
    <t>Судебный участок № 2 Калининского района г. Чебоксары</t>
  </si>
  <si>
    <t>Судебный участок № 3 Калининского района г. Чебоксары</t>
  </si>
  <si>
    <t>Судебный участок № 4 Калининского района г. Чебоксары</t>
  </si>
  <si>
    <t>Судебный участок № 5 Калининского района г. Чебоксары</t>
  </si>
  <si>
    <t>Судебный участок № 6 Калининского района г. Чебоксары</t>
  </si>
  <si>
    <t>Судебный участок № 7 Калининского района г. Чебоксары</t>
  </si>
  <si>
    <t>Судебный участок № 8 Калининского района г. Чебоксары</t>
  </si>
  <si>
    <t>Судебный участок № 9 Калининского района г. Чебоксары</t>
  </si>
  <si>
    <t>Судебный участок № 1 Ленинского района г. Чебоксары</t>
  </si>
  <si>
    <t>Судебный участок № 2 Ленинского района г. Чебоксары</t>
  </si>
  <si>
    <t>Судебный участок № 3 Ленинского района г. Чебоксары</t>
  </si>
  <si>
    <t>Судебный участок № 4 Ленинского района г. Чебоксары</t>
  </si>
  <si>
    <t>Судебный участок № 5 Ленинского района г. Чебоксары</t>
  </si>
  <si>
    <t>Судебный участок № 6 Ленинского района г. Чебоксары</t>
  </si>
  <si>
    <t>Судебный участок № 7 Ленинского района г. Чебоксары</t>
  </si>
  <si>
    <t>Судебный участок № 8 Ленинского района г. Чебоксары</t>
  </si>
  <si>
    <t>Судебный участок № 1 Московского района г. Чебоксары</t>
  </si>
  <si>
    <t>Судебный участок № 2 Московского района г. Чебоксары</t>
  </si>
  <si>
    <t>Судебный участок № 3 Московского района г. Чебоксары</t>
  </si>
  <si>
    <t>Судебный участок № 4 Московского района г. Чебоксары</t>
  </si>
  <si>
    <t>Судебный участок № 5 Московского района г. Чебоксары</t>
  </si>
  <si>
    <t>Судебный участок № 6 Московского района г. Чебоксары</t>
  </si>
  <si>
    <t>Судебный участок № 7 Московского района г. Чебоксары</t>
  </si>
  <si>
    <t>Судебный участок № 8 Московского района г. Чебоксары</t>
  </si>
  <si>
    <t>Судебный участок № 9 Московского района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</si>
</sst>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0" fillId="0" borderId="0" xfId="0" applyFill="1"/>
    <xf numFmtId="1" fontId="0" fillId="0" borderId="0" xfId="0" applyNumberFormat="1"/>
    <xf numFmtId="0" fontId="1" fillId="0" borderId="0" xfId="0" applyFont="1" applyBorder="1" applyAlignment="1">
      <alignment horizontal="left" vertical="center" indent="2"/>
    </xf>
    <xf numFmtId="1" fontId="0" fillId="0" borderId="0" xfId="0" applyNumberFormat="1" applyBorder="1"/>
    <xf numFmtId="0" fontId="2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2"/>
    </xf>
    <xf numFmtId="0" fontId="4" fillId="3" borderId="1" xfId="1" applyFont="1" applyFill="1" applyBorder="1"/>
    <xf numFmtId="0" fontId="0" fillId="0" borderId="1" xfId="0" applyFill="1" applyBorder="1"/>
    <xf numFmtId="0" fontId="0" fillId="3" borderId="1" xfId="0" applyFill="1" applyBorder="1"/>
    <xf numFmtId="0" fontId="4" fillId="0" borderId="1" xfId="0" applyFont="1" applyFill="1" applyBorder="1"/>
    <xf numFmtId="0" fontId="4" fillId="3" borderId="1" xfId="0" applyFont="1" applyFill="1" applyBorder="1"/>
    <xf numFmtId="0" fontId="0" fillId="4" borderId="1" xfId="0" applyFill="1" applyBorder="1"/>
    <xf numFmtId="0" fontId="4" fillId="0" borderId="1" xfId="1" applyFont="1" applyFill="1" applyBorder="1"/>
    <xf numFmtId="0" fontId="0" fillId="0" borderId="0" xfId="0"/>
    <xf numFmtId="0" fontId="0" fillId="0" borderId="1" xfId="0" applyBorder="1"/>
  </cellXfs>
  <cellStyles count="2">
    <cellStyle name="Обычный" xfId="0" builtinId="0"/>
    <cellStyle name="Хороший" xfId="1" builtinId="26"/>
  </cellStyles>
  <dxfs count="3">
    <dxf>
      <fill>
        <patternFill patternType="none">
          <fgColor indexed="64"/>
          <bgColor indexed="65"/>
        </patternFill>
      </fill>
    </dxf>
    <dxf>
      <numFmt numFmtId="1" formatCode="0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1" i="0" baseline="0">
                <a:effectLst/>
              </a:rPr>
              <a:t>СВЕДЕНИЯ О РАССМОТРЕНИИ СУДЕБНЫХ ДЕЛ МИРОВЫМИ СУДЬЯМИ ЧУВАШСКОЙ РЕСПУБЛИКИ ЗА 2019 ГОД.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11503390872059435"/>
          <c:y val="2.58327099112304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9840511642205862E-2"/>
          <c:y val="7.4358393863701855E-2"/>
          <c:w val="0.95752125771008478"/>
          <c:h val="0.63500038196018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Общее кол-во рассмотренных дел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4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4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4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6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6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6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6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6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Лист2!$A$2:$A$71</c:f>
              <c:strCache>
                <c:ptCount val="68"/>
                <c:pt idx="0">
                  <c:v>Судебный участок № 1 г. Новочебоксарск</c:v>
                </c:pt>
                <c:pt idx="1">
                  <c:v>Судебный участок № 3 г. Новочебоксарск</c:v>
                </c:pt>
                <c:pt idx="2">
                  <c:v>Судебный участок № 2 Московского района г. Чебоксары</c:v>
                </c:pt>
                <c:pt idx="3">
                  <c:v>Судебный участок № 1 Ленинского района г. Чебоксары</c:v>
                </c:pt>
                <c:pt idx="4">
                  <c:v>Судебный участок № 6 г. Новочебоксарск</c:v>
                </c:pt>
                <c:pt idx="5">
                  <c:v>Судебный участок № 3 Ленинского района г. Чебоксары</c:v>
                </c:pt>
                <c:pt idx="6">
                  <c:v>Судебный участок № 5 Ленинского района г. Чебоксары</c:v>
                </c:pt>
                <c:pt idx="7">
                  <c:v>Судебный участок № 6 Московского района г. Чебоксары</c:v>
                </c:pt>
                <c:pt idx="8">
                  <c:v>Судебный участок № 4 г. Новочебоксарск</c:v>
                </c:pt>
                <c:pt idx="9">
                  <c:v>Судебный участок № 7 Калининского района г. Чебоксары</c:v>
                </c:pt>
                <c:pt idx="10">
                  <c:v>Судебный участок № 1 Мариинско-Посадского района</c:v>
                </c:pt>
                <c:pt idx="11">
                  <c:v>Судебный участок № 1 г. Канаш</c:v>
                </c:pt>
                <c:pt idx="12">
                  <c:v>Судебный участок № 9 Калининского района г. Чебоксары</c:v>
                </c:pt>
                <c:pt idx="13">
                  <c:v>Судебный участок № 2 г. Канаш</c:v>
                </c:pt>
                <c:pt idx="14">
                  <c:v>Судебный участок № 5 Московского района г. Чебоксары</c:v>
                </c:pt>
                <c:pt idx="15">
                  <c:v>Судебный участок № 4 Московского района г. Чебоксары</c:v>
                </c:pt>
                <c:pt idx="16">
                  <c:v>Судебный участок № 8 Московского района г. Чебоксары</c:v>
                </c:pt>
                <c:pt idx="17">
                  <c:v>Судебный участок № 3 Чебоксарского района</c:v>
                </c:pt>
                <c:pt idx="18">
                  <c:v>Судебный участок № 1 Московского района г. Чебоксары</c:v>
                </c:pt>
                <c:pt idx="19">
                  <c:v>Судебный участок № 2 г. Новочебоксарск</c:v>
                </c:pt>
                <c:pt idx="20">
                  <c:v>Судебный участок № 7 Московского района г. Чебоксары</c:v>
                </c:pt>
                <c:pt idx="21">
                  <c:v>Судебный участок № 3 Московского района г. Чебоксары</c:v>
                </c:pt>
                <c:pt idx="22">
                  <c:v>Судебный участок № 3 г. Канаш</c:v>
                </c:pt>
                <c:pt idx="23">
                  <c:v>Судебный участок № 1 Козловского района</c:v>
                </c:pt>
                <c:pt idx="24">
                  <c:v>Судебный участок № 6 Ленинского района г. Чебоксары</c:v>
                </c:pt>
                <c:pt idx="25">
                  <c:v>Судебный участок № 1 Цивильского района</c:v>
                </c:pt>
                <c:pt idx="26">
                  <c:v>Судебный участок № 5 г. Новочебоксарск</c:v>
                </c:pt>
                <c:pt idx="27">
                  <c:v>Судебный участок № 4 Калининского района г. Чебоксары</c:v>
                </c:pt>
                <c:pt idx="28">
                  <c:v>Судебный участок № 2 Калининского района г. Чебоксары</c:v>
                </c:pt>
                <c:pt idx="29">
                  <c:v>Судебный участок № 4 Ленинского района г. Чебоксары</c:v>
                </c:pt>
                <c:pt idx="30">
                  <c:v>Судебный участок № 2 Чебоксарского района</c:v>
                </c:pt>
                <c:pt idx="31">
                  <c:v>Судебный участок № 8 Ленинского района г. Чебоксары</c:v>
                </c:pt>
                <c:pt idx="32">
                  <c:v>Судебный участок № 9 Московского района г. Чебоксары</c:v>
                </c:pt>
                <c:pt idx="33">
                  <c:v>Судебный участок № 5 Калининского района г. Чебоксары</c:v>
                </c:pt>
                <c:pt idx="34">
                  <c:v>Судебный участок № 2 Ленинского района г. Чебоксары</c:v>
                </c:pt>
                <c:pt idx="35">
                  <c:v>Судебный участок № 1 Калининского района г. Чебоксары</c:v>
                </c:pt>
                <c:pt idx="36">
                  <c:v>Судебный участок № 6 Калининского района г. Чебоксары</c:v>
                </c:pt>
                <c:pt idx="37">
                  <c:v>Судебный участок № 2 г. Алатырь</c:v>
                </c:pt>
                <c:pt idx="38">
                  <c:v>Судебный участок № 3 Калининского района г. Чебоксары</c:v>
                </c:pt>
                <c:pt idx="39">
                  <c:v>Судебный участок № 1 Чебоксарского района</c:v>
                </c:pt>
                <c:pt idx="40">
                  <c:v>Судебный участок № 1 Ибресинского района</c:v>
                </c:pt>
                <c:pt idx="41">
                  <c:v>Судебный участок № 1 Урмарского района</c:v>
                </c:pt>
                <c:pt idx="42">
                  <c:v>Судебный участок № 1 Комсомольского района</c:v>
                </c:pt>
                <c:pt idx="43">
                  <c:v>Судебный участок № 1 г. Алатырь</c:v>
                </c:pt>
                <c:pt idx="44">
                  <c:v>Судебный участок № 2 Ядринского района</c:v>
                </c:pt>
                <c:pt idx="45">
                  <c:v>Судебный участок № 1 Красноармейского района</c:v>
                </c:pt>
                <c:pt idx="46">
                  <c:v>Судебный участок № 2 г. Шумерля</c:v>
                </c:pt>
                <c:pt idx="47">
                  <c:v>Судебный участок № 7 Ленинского района г. Чебоксары</c:v>
                </c:pt>
                <c:pt idx="48">
                  <c:v>Судебный участок № 2 Моргаушского района</c:v>
                </c:pt>
                <c:pt idx="49">
                  <c:v>Судебный участок № 1 г. Шумерля</c:v>
                </c:pt>
                <c:pt idx="50">
                  <c:v>Судебный участок № 8 Калининского района г. Чебоксары</c:v>
                </c:pt>
                <c:pt idx="51">
                  <c:v>Судебный участок № 1 Моргаушского района</c:v>
                </c:pt>
                <c:pt idx="52">
                  <c:v>Судебный участок № 2 Канашского района</c:v>
                </c:pt>
                <c:pt idx="53">
                  <c:v>Судебный участок № 2 Батыревского района</c:v>
                </c:pt>
                <c:pt idx="54">
                  <c:v>Судебный участок № 1 Батыревского района</c:v>
                </c:pt>
                <c:pt idx="55">
                  <c:v>Судебный участок № 2 Цивильского района</c:v>
                </c:pt>
                <c:pt idx="56">
                  <c:v>Судебный участок № 1 Яльчикского района</c:v>
                </c:pt>
                <c:pt idx="57">
                  <c:v>Судебный участок № 1 Канашского района</c:v>
                </c:pt>
                <c:pt idx="58">
                  <c:v>Судебный участок № 2 Вурнарского района</c:v>
                </c:pt>
                <c:pt idx="59">
                  <c:v>Судебный участок № 1 Ядринского района</c:v>
                </c:pt>
                <c:pt idx="60">
                  <c:v>Судебный участок № 1 Вурнарского района</c:v>
                </c:pt>
                <c:pt idx="61">
                  <c:v>Судебный участок № 1 Аликовского района</c:v>
                </c:pt>
                <c:pt idx="62">
                  <c:v>Судебный участок № 1 Янтиковского района</c:v>
                </c:pt>
                <c:pt idx="63">
                  <c:v>Судебный участок № 1 Алатырского района</c:v>
                </c:pt>
                <c:pt idx="64">
                  <c:v>Судебный участок № 1 Порецкого района</c:v>
                </c:pt>
                <c:pt idx="65">
                  <c:v>Судебный участок № 1 Шемуршинского района</c:v>
                </c:pt>
                <c:pt idx="66">
                  <c:v>Судебный участок № 1 Красночетайского района</c:v>
                </c:pt>
                <c:pt idx="67">
                  <c:v>Судебный участок № 1 Шумерлинского района</c:v>
                </c:pt>
              </c:strCache>
            </c:strRef>
          </c:cat>
          <c:val>
            <c:numRef>
              <c:f>Лист2!$B$2:$B$71</c:f>
              <c:numCache>
                <c:formatCode>General</c:formatCode>
                <c:ptCount val="70"/>
                <c:pt idx="0">
                  <c:v>7610</c:v>
                </c:pt>
                <c:pt idx="1">
                  <c:v>7069</c:v>
                </c:pt>
                <c:pt idx="2">
                  <c:v>6469</c:v>
                </c:pt>
                <c:pt idx="3">
                  <c:v>6395</c:v>
                </c:pt>
                <c:pt idx="4">
                  <c:v>5990</c:v>
                </c:pt>
                <c:pt idx="5">
                  <c:v>5883</c:v>
                </c:pt>
                <c:pt idx="6">
                  <c:v>5616</c:v>
                </c:pt>
                <c:pt idx="7">
                  <c:v>5499</c:v>
                </c:pt>
                <c:pt idx="8">
                  <c:v>5420</c:v>
                </c:pt>
                <c:pt idx="9">
                  <c:v>5384</c:v>
                </c:pt>
                <c:pt idx="10">
                  <c:v>5231</c:v>
                </c:pt>
                <c:pt idx="11">
                  <c:v>5172</c:v>
                </c:pt>
                <c:pt idx="12">
                  <c:v>5133</c:v>
                </c:pt>
                <c:pt idx="13">
                  <c:v>5116</c:v>
                </c:pt>
                <c:pt idx="14">
                  <c:v>4936</c:v>
                </c:pt>
                <c:pt idx="15">
                  <c:v>4907</c:v>
                </c:pt>
                <c:pt idx="16">
                  <c:v>4744</c:v>
                </c:pt>
                <c:pt idx="17">
                  <c:v>4735</c:v>
                </c:pt>
                <c:pt idx="18">
                  <c:v>4586</c:v>
                </c:pt>
                <c:pt idx="19">
                  <c:v>4560</c:v>
                </c:pt>
                <c:pt idx="20">
                  <c:v>4541</c:v>
                </c:pt>
                <c:pt idx="21">
                  <c:v>4453</c:v>
                </c:pt>
                <c:pt idx="22">
                  <c:v>4444</c:v>
                </c:pt>
                <c:pt idx="23">
                  <c:v>4394</c:v>
                </c:pt>
                <c:pt idx="24">
                  <c:v>4391</c:v>
                </c:pt>
                <c:pt idx="25">
                  <c:v>4351</c:v>
                </c:pt>
                <c:pt idx="26">
                  <c:v>4345</c:v>
                </c:pt>
                <c:pt idx="27">
                  <c:v>4276</c:v>
                </c:pt>
                <c:pt idx="28">
                  <c:v>4123</c:v>
                </c:pt>
                <c:pt idx="29">
                  <c:v>4102</c:v>
                </c:pt>
                <c:pt idx="30">
                  <c:v>3917</c:v>
                </c:pt>
                <c:pt idx="31">
                  <c:v>3902</c:v>
                </c:pt>
                <c:pt idx="32">
                  <c:v>3768</c:v>
                </c:pt>
                <c:pt idx="33">
                  <c:v>3739</c:v>
                </c:pt>
                <c:pt idx="34">
                  <c:v>3696</c:v>
                </c:pt>
                <c:pt idx="35">
                  <c:v>3689</c:v>
                </c:pt>
                <c:pt idx="36">
                  <c:v>3631</c:v>
                </c:pt>
                <c:pt idx="37">
                  <c:v>3618</c:v>
                </c:pt>
                <c:pt idx="38">
                  <c:v>3567</c:v>
                </c:pt>
                <c:pt idx="39">
                  <c:v>3427</c:v>
                </c:pt>
                <c:pt idx="40">
                  <c:v>3424</c:v>
                </c:pt>
                <c:pt idx="41">
                  <c:v>3258</c:v>
                </c:pt>
                <c:pt idx="42">
                  <c:v>3249</c:v>
                </c:pt>
                <c:pt idx="43">
                  <c:v>3233</c:v>
                </c:pt>
                <c:pt idx="44">
                  <c:v>3204</c:v>
                </c:pt>
                <c:pt idx="45">
                  <c:v>3144</c:v>
                </c:pt>
                <c:pt idx="46">
                  <c:v>3140</c:v>
                </c:pt>
                <c:pt idx="47">
                  <c:v>3050</c:v>
                </c:pt>
                <c:pt idx="48">
                  <c:v>3027</c:v>
                </c:pt>
                <c:pt idx="49">
                  <c:v>2985</c:v>
                </c:pt>
                <c:pt idx="50">
                  <c:v>2872</c:v>
                </c:pt>
                <c:pt idx="51">
                  <c:v>2803</c:v>
                </c:pt>
                <c:pt idx="52">
                  <c:v>2728</c:v>
                </c:pt>
                <c:pt idx="53">
                  <c:v>2694</c:v>
                </c:pt>
                <c:pt idx="54">
                  <c:v>2641</c:v>
                </c:pt>
                <c:pt idx="55">
                  <c:v>2624</c:v>
                </c:pt>
                <c:pt idx="56">
                  <c:v>2580</c:v>
                </c:pt>
                <c:pt idx="57">
                  <c:v>2543</c:v>
                </c:pt>
                <c:pt idx="58">
                  <c:v>2400</c:v>
                </c:pt>
                <c:pt idx="59">
                  <c:v>2316</c:v>
                </c:pt>
                <c:pt idx="60">
                  <c:v>2228</c:v>
                </c:pt>
                <c:pt idx="61">
                  <c:v>2218</c:v>
                </c:pt>
                <c:pt idx="62">
                  <c:v>1898</c:v>
                </c:pt>
                <c:pt idx="63">
                  <c:v>1869</c:v>
                </c:pt>
                <c:pt idx="64">
                  <c:v>1865</c:v>
                </c:pt>
                <c:pt idx="65">
                  <c:v>1815</c:v>
                </c:pt>
                <c:pt idx="66">
                  <c:v>1755</c:v>
                </c:pt>
                <c:pt idx="67">
                  <c:v>1349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500088"/>
        <c:axId val="195498520"/>
      </c:barChart>
      <c:lineChart>
        <c:grouping val="stacked"/>
        <c:varyColors val="0"/>
        <c:ser>
          <c:idx val="1"/>
          <c:order val="1"/>
          <c:tx>
            <c:strRef>
              <c:f>Лист2!$C$1</c:f>
              <c:strCache>
                <c:ptCount val="1"/>
                <c:pt idx="0">
                  <c:v>Столбец1</c:v>
                </c:pt>
              </c:strCache>
            </c:strRef>
          </c:tx>
          <c:marker>
            <c:symbol val="none"/>
          </c:marker>
          <c:cat>
            <c:strRef>
              <c:f>Лист2!$A$2:$A$71</c:f>
              <c:strCache>
                <c:ptCount val="68"/>
                <c:pt idx="0">
                  <c:v>Судебный участок № 1 г. Новочебоксарск</c:v>
                </c:pt>
                <c:pt idx="1">
                  <c:v>Судебный участок № 3 г. Новочебоксарск</c:v>
                </c:pt>
                <c:pt idx="2">
                  <c:v>Судебный участок № 2 Московского района г. Чебоксары</c:v>
                </c:pt>
                <c:pt idx="3">
                  <c:v>Судебный участок № 1 Ленинского района г. Чебоксары</c:v>
                </c:pt>
                <c:pt idx="4">
                  <c:v>Судебный участок № 6 г. Новочебоксарск</c:v>
                </c:pt>
                <c:pt idx="5">
                  <c:v>Судебный участок № 3 Ленинского района г. Чебоксары</c:v>
                </c:pt>
                <c:pt idx="6">
                  <c:v>Судебный участок № 5 Ленинского района г. Чебоксары</c:v>
                </c:pt>
                <c:pt idx="7">
                  <c:v>Судебный участок № 6 Московского района г. Чебоксары</c:v>
                </c:pt>
                <c:pt idx="8">
                  <c:v>Судебный участок № 4 г. Новочебоксарск</c:v>
                </c:pt>
                <c:pt idx="9">
                  <c:v>Судебный участок № 7 Калининского района г. Чебоксары</c:v>
                </c:pt>
                <c:pt idx="10">
                  <c:v>Судебный участок № 1 Мариинско-Посадского района</c:v>
                </c:pt>
                <c:pt idx="11">
                  <c:v>Судебный участок № 1 г. Канаш</c:v>
                </c:pt>
                <c:pt idx="12">
                  <c:v>Судебный участок № 9 Калининского района г. Чебоксары</c:v>
                </c:pt>
                <c:pt idx="13">
                  <c:v>Судебный участок № 2 г. Канаш</c:v>
                </c:pt>
                <c:pt idx="14">
                  <c:v>Судебный участок № 5 Московского района г. Чебоксары</c:v>
                </c:pt>
                <c:pt idx="15">
                  <c:v>Судебный участок № 4 Московского района г. Чебоксары</c:v>
                </c:pt>
                <c:pt idx="16">
                  <c:v>Судебный участок № 8 Московского района г. Чебоксары</c:v>
                </c:pt>
                <c:pt idx="17">
                  <c:v>Судебный участок № 3 Чебоксарского района</c:v>
                </c:pt>
                <c:pt idx="18">
                  <c:v>Судебный участок № 1 Московского района г. Чебоксары</c:v>
                </c:pt>
                <c:pt idx="19">
                  <c:v>Судебный участок № 2 г. Новочебоксарск</c:v>
                </c:pt>
                <c:pt idx="20">
                  <c:v>Судебный участок № 7 Московского района г. Чебоксары</c:v>
                </c:pt>
                <c:pt idx="21">
                  <c:v>Судебный участок № 3 Московского района г. Чебоксары</c:v>
                </c:pt>
                <c:pt idx="22">
                  <c:v>Судебный участок № 3 г. Канаш</c:v>
                </c:pt>
                <c:pt idx="23">
                  <c:v>Судебный участок № 1 Козловского района</c:v>
                </c:pt>
                <c:pt idx="24">
                  <c:v>Судебный участок № 6 Ленинского района г. Чебоксары</c:v>
                </c:pt>
                <c:pt idx="25">
                  <c:v>Судебный участок № 1 Цивильского района</c:v>
                </c:pt>
                <c:pt idx="26">
                  <c:v>Судебный участок № 5 г. Новочебоксарск</c:v>
                </c:pt>
                <c:pt idx="27">
                  <c:v>Судебный участок № 4 Калининского района г. Чебоксары</c:v>
                </c:pt>
                <c:pt idx="28">
                  <c:v>Судебный участок № 2 Калининского района г. Чебоксары</c:v>
                </c:pt>
                <c:pt idx="29">
                  <c:v>Судебный участок № 4 Ленинского района г. Чебоксары</c:v>
                </c:pt>
                <c:pt idx="30">
                  <c:v>Судебный участок № 2 Чебоксарского района</c:v>
                </c:pt>
                <c:pt idx="31">
                  <c:v>Судебный участок № 8 Ленинского района г. Чебоксары</c:v>
                </c:pt>
                <c:pt idx="32">
                  <c:v>Судебный участок № 9 Московского района г. Чебоксары</c:v>
                </c:pt>
                <c:pt idx="33">
                  <c:v>Судебный участок № 5 Калининского района г. Чебоксары</c:v>
                </c:pt>
                <c:pt idx="34">
                  <c:v>Судебный участок № 2 Ленинского района г. Чебоксары</c:v>
                </c:pt>
                <c:pt idx="35">
                  <c:v>Судебный участок № 1 Калининского района г. Чебоксары</c:v>
                </c:pt>
                <c:pt idx="36">
                  <c:v>Судебный участок № 6 Калининского района г. Чебоксары</c:v>
                </c:pt>
                <c:pt idx="37">
                  <c:v>Судебный участок № 2 г. Алатырь</c:v>
                </c:pt>
                <c:pt idx="38">
                  <c:v>Судебный участок № 3 Калининского района г. Чебоксары</c:v>
                </c:pt>
                <c:pt idx="39">
                  <c:v>Судебный участок № 1 Чебоксарского района</c:v>
                </c:pt>
                <c:pt idx="40">
                  <c:v>Судебный участок № 1 Ибресинского района</c:v>
                </c:pt>
                <c:pt idx="41">
                  <c:v>Судебный участок № 1 Урмарского района</c:v>
                </c:pt>
                <c:pt idx="42">
                  <c:v>Судебный участок № 1 Комсомольского района</c:v>
                </c:pt>
                <c:pt idx="43">
                  <c:v>Судебный участок № 1 г. Алатырь</c:v>
                </c:pt>
                <c:pt idx="44">
                  <c:v>Судебный участок № 2 Ядринского района</c:v>
                </c:pt>
                <c:pt idx="45">
                  <c:v>Судебный участок № 1 Красноармейского района</c:v>
                </c:pt>
                <c:pt idx="46">
                  <c:v>Судебный участок № 2 г. Шумерля</c:v>
                </c:pt>
                <c:pt idx="47">
                  <c:v>Судебный участок № 7 Ленинского района г. Чебоксары</c:v>
                </c:pt>
                <c:pt idx="48">
                  <c:v>Судебный участок № 2 Моргаушского района</c:v>
                </c:pt>
                <c:pt idx="49">
                  <c:v>Судебный участок № 1 г. Шумерля</c:v>
                </c:pt>
                <c:pt idx="50">
                  <c:v>Судебный участок № 8 Калининского района г. Чебоксары</c:v>
                </c:pt>
                <c:pt idx="51">
                  <c:v>Судебный участок № 1 Моргаушского района</c:v>
                </c:pt>
                <c:pt idx="52">
                  <c:v>Судебный участок № 2 Канашского района</c:v>
                </c:pt>
                <c:pt idx="53">
                  <c:v>Судебный участок № 2 Батыревского района</c:v>
                </c:pt>
                <c:pt idx="54">
                  <c:v>Судебный участок № 1 Батыревского района</c:v>
                </c:pt>
                <c:pt idx="55">
                  <c:v>Судебный участок № 2 Цивильского района</c:v>
                </c:pt>
                <c:pt idx="56">
                  <c:v>Судебный участок № 1 Яльчикского района</c:v>
                </c:pt>
                <c:pt idx="57">
                  <c:v>Судебный участок № 1 Канашского района</c:v>
                </c:pt>
                <c:pt idx="58">
                  <c:v>Судебный участок № 2 Вурнарского района</c:v>
                </c:pt>
                <c:pt idx="59">
                  <c:v>Судебный участок № 1 Ядринского района</c:v>
                </c:pt>
                <c:pt idx="60">
                  <c:v>Судебный участок № 1 Вурнарского района</c:v>
                </c:pt>
                <c:pt idx="61">
                  <c:v>Судебный участок № 1 Аликовского района</c:v>
                </c:pt>
                <c:pt idx="62">
                  <c:v>Судебный участок № 1 Янтиковского района</c:v>
                </c:pt>
                <c:pt idx="63">
                  <c:v>Судебный участок № 1 Алатырского района</c:v>
                </c:pt>
                <c:pt idx="64">
                  <c:v>Судебный участок № 1 Порецкого района</c:v>
                </c:pt>
                <c:pt idx="65">
                  <c:v>Судебный участок № 1 Шемуршинского района</c:v>
                </c:pt>
                <c:pt idx="66">
                  <c:v>Судебный участок № 1 Красночетайского района</c:v>
                </c:pt>
                <c:pt idx="67">
                  <c:v>Судебный участок № 1 Шумерлинского района</c:v>
                </c:pt>
              </c:strCache>
            </c:strRef>
          </c:cat>
          <c:val>
            <c:numRef>
              <c:f>Лист2!$C$2:$C$71</c:f>
              <c:numCache>
                <c:formatCode>0</c:formatCode>
                <c:ptCount val="70"/>
                <c:pt idx="0">
                  <c:v>3879</c:v>
                </c:pt>
                <c:pt idx="1">
                  <c:v>3879</c:v>
                </c:pt>
                <c:pt idx="2">
                  <c:v>3879</c:v>
                </c:pt>
                <c:pt idx="3">
                  <c:v>3879</c:v>
                </c:pt>
                <c:pt idx="4">
                  <c:v>3879</c:v>
                </c:pt>
                <c:pt idx="5">
                  <c:v>3879</c:v>
                </c:pt>
                <c:pt idx="6">
                  <c:v>3879</c:v>
                </c:pt>
                <c:pt idx="7">
                  <c:v>3879</c:v>
                </c:pt>
                <c:pt idx="8">
                  <c:v>3879</c:v>
                </c:pt>
                <c:pt idx="9">
                  <c:v>3879</c:v>
                </c:pt>
                <c:pt idx="10">
                  <c:v>3879</c:v>
                </c:pt>
                <c:pt idx="11">
                  <c:v>3879</c:v>
                </c:pt>
                <c:pt idx="12">
                  <c:v>3879</c:v>
                </c:pt>
                <c:pt idx="13">
                  <c:v>3879</c:v>
                </c:pt>
                <c:pt idx="14">
                  <c:v>3879</c:v>
                </c:pt>
                <c:pt idx="15">
                  <c:v>3879</c:v>
                </c:pt>
                <c:pt idx="16">
                  <c:v>3879</c:v>
                </c:pt>
                <c:pt idx="17">
                  <c:v>3879</c:v>
                </c:pt>
                <c:pt idx="18">
                  <c:v>3879</c:v>
                </c:pt>
                <c:pt idx="19">
                  <c:v>3879</c:v>
                </c:pt>
                <c:pt idx="20">
                  <c:v>3879</c:v>
                </c:pt>
                <c:pt idx="21">
                  <c:v>3879</c:v>
                </c:pt>
                <c:pt idx="22">
                  <c:v>3879</c:v>
                </c:pt>
                <c:pt idx="23">
                  <c:v>3879</c:v>
                </c:pt>
                <c:pt idx="24">
                  <c:v>3879</c:v>
                </c:pt>
                <c:pt idx="25">
                  <c:v>3879</c:v>
                </c:pt>
                <c:pt idx="26">
                  <c:v>3879</c:v>
                </c:pt>
                <c:pt idx="27">
                  <c:v>3879</c:v>
                </c:pt>
                <c:pt idx="28">
                  <c:v>3879</c:v>
                </c:pt>
                <c:pt idx="29">
                  <c:v>3879</c:v>
                </c:pt>
                <c:pt idx="30">
                  <c:v>3879</c:v>
                </c:pt>
                <c:pt idx="31">
                  <c:v>3879</c:v>
                </c:pt>
                <c:pt idx="32">
                  <c:v>3879</c:v>
                </c:pt>
                <c:pt idx="33">
                  <c:v>3879</c:v>
                </c:pt>
                <c:pt idx="34">
                  <c:v>3879</c:v>
                </c:pt>
                <c:pt idx="35">
                  <c:v>3879</c:v>
                </c:pt>
                <c:pt idx="36">
                  <c:v>3879</c:v>
                </c:pt>
                <c:pt idx="37">
                  <c:v>3879</c:v>
                </c:pt>
                <c:pt idx="38">
                  <c:v>3879</c:v>
                </c:pt>
                <c:pt idx="39">
                  <c:v>3879</c:v>
                </c:pt>
                <c:pt idx="40">
                  <c:v>3879</c:v>
                </c:pt>
                <c:pt idx="41">
                  <c:v>3879</c:v>
                </c:pt>
                <c:pt idx="42">
                  <c:v>3879</c:v>
                </c:pt>
                <c:pt idx="43">
                  <c:v>3879</c:v>
                </c:pt>
                <c:pt idx="44">
                  <c:v>3879</c:v>
                </c:pt>
                <c:pt idx="45">
                  <c:v>3879</c:v>
                </c:pt>
                <c:pt idx="46">
                  <c:v>3879</c:v>
                </c:pt>
                <c:pt idx="47">
                  <c:v>3879</c:v>
                </c:pt>
                <c:pt idx="48">
                  <c:v>3879</c:v>
                </c:pt>
                <c:pt idx="49">
                  <c:v>3879</c:v>
                </c:pt>
                <c:pt idx="50">
                  <c:v>3879</c:v>
                </c:pt>
                <c:pt idx="51">
                  <c:v>3879</c:v>
                </c:pt>
                <c:pt idx="52">
                  <c:v>3879</c:v>
                </c:pt>
                <c:pt idx="53">
                  <c:v>3879</c:v>
                </c:pt>
                <c:pt idx="54">
                  <c:v>3879</c:v>
                </c:pt>
                <c:pt idx="55">
                  <c:v>3879</c:v>
                </c:pt>
                <c:pt idx="56">
                  <c:v>3879</c:v>
                </c:pt>
                <c:pt idx="57">
                  <c:v>3879</c:v>
                </c:pt>
                <c:pt idx="58">
                  <c:v>3879</c:v>
                </c:pt>
                <c:pt idx="59">
                  <c:v>3879</c:v>
                </c:pt>
                <c:pt idx="60">
                  <c:v>3879</c:v>
                </c:pt>
                <c:pt idx="61">
                  <c:v>3879</c:v>
                </c:pt>
                <c:pt idx="62">
                  <c:v>3879</c:v>
                </c:pt>
                <c:pt idx="63">
                  <c:v>3879</c:v>
                </c:pt>
                <c:pt idx="64">
                  <c:v>3879</c:v>
                </c:pt>
                <c:pt idx="65">
                  <c:v>3879</c:v>
                </c:pt>
                <c:pt idx="66">
                  <c:v>3879</c:v>
                </c:pt>
                <c:pt idx="67">
                  <c:v>3879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Лист2!#REF!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Лист2!$A$2:$A$71</c:f>
              <c:strCache>
                <c:ptCount val="68"/>
                <c:pt idx="0">
                  <c:v>Судебный участок № 1 г. Новочебоксарск</c:v>
                </c:pt>
                <c:pt idx="1">
                  <c:v>Судебный участок № 3 г. Новочебоксарск</c:v>
                </c:pt>
                <c:pt idx="2">
                  <c:v>Судебный участок № 2 Московского района г. Чебоксары</c:v>
                </c:pt>
                <c:pt idx="3">
                  <c:v>Судебный участок № 1 Ленинского района г. Чебоксары</c:v>
                </c:pt>
                <c:pt idx="4">
                  <c:v>Судебный участок № 6 г. Новочебоксарск</c:v>
                </c:pt>
                <c:pt idx="5">
                  <c:v>Судебный участок № 3 Ленинского района г. Чебоксары</c:v>
                </c:pt>
                <c:pt idx="6">
                  <c:v>Судебный участок № 5 Ленинского района г. Чебоксары</c:v>
                </c:pt>
                <c:pt idx="7">
                  <c:v>Судебный участок № 6 Московского района г. Чебоксары</c:v>
                </c:pt>
                <c:pt idx="8">
                  <c:v>Судебный участок № 4 г. Новочебоксарск</c:v>
                </c:pt>
                <c:pt idx="9">
                  <c:v>Судебный участок № 7 Калининского района г. Чебоксары</c:v>
                </c:pt>
                <c:pt idx="10">
                  <c:v>Судебный участок № 1 Мариинско-Посадского района</c:v>
                </c:pt>
                <c:pt idx="11">
                  <c:v>Судебный участок № 1 г. Канаш</c:v>
                </c:pt>
                <c:pt idx="12">
                  <c:v>Судебный участок № 9 Калининского района г. Чебоксары</c:v>
                </c:pt>
                <c:pt idx="13">
                  <c:v>Судебный участок № 2 г. Канаш</c:v>
                </c:pt>
                <c:pt idx="14">
                  <c:v>Судебный участок № 5 Московского района г. Чебоксары</c:v>
                </c:pt>
                <c:pt idx="15">
                  <c:v>Судебный участок № 4 Московского района г. Чебоксары</c:v>
                </c:pt>
                <c:pt idx="16">
                  <c:v>Судебный участок № 8 Московского района г. Чебоксары</c:v>
                </c:pt>
                <c:pt idx="17">
                  <c:v>Судебный участок № 3 Чебоксарского района</c:v>
                </c:pt>
                <c:pt idx="18">
                  <c:v>Судебный участок № 1 Московского района г. Чебоксары</c:v>
                </c:pt>
                <c:pt idx="19">
                  <c:v>Судебный участок № 2 г. Новочебоксарск</c:v>
                </c:pt>
                <c:pt idx="20">
                  <c:v>Судебный участок № 7 Московского района г. Чебоксары</c:v>
                </c:pt>
                <c:pt idx="21">
                  <c:v>Судебный участок № 3 Московского района г. Чебоксары</c:v>
                </c:pt>
                <c:pt idx="22">
                  <c:v>Судебный участок № 3 г. Канаш</c:v>
                </c:pt>
                <c:pt idx="23">
                  <c:v>Судебный участок № 1 Козловского района</c:v>
                </c:pt>
                <c:pt idx="24">
                  <c:v>Судебный участок № 6 Ленинского района г. Чебоксары</c:v>
                </c:pt>
                <c:pt idx="25">
                  <c:v>Судебный участок № 1 Цивильского района</c:v>
                </c:pt>
                <c:pt idx="26">
                  <c:v>Судебный участок № 5 г. Новочебоксарск</c:v>
                </c:pt>
                <c:pt idx="27">
                  <c:v>Судебный участок № 4 Калининского района г. Чебоксары</c:v>
                </c:pt>
                <c:pt idx="28">
                  <c:v>Судебный участок № 2 Калининского района г. Чебоксары</c:v>
                </c:pt>
                <c:pt idx="29">
                  <c:v>Судебный участок № 4 Ленинского района г. Чебоксары</c:v>
                </c:pt>
                <c:pt idx="30">
                  <c:v>Судебный участок № 2 Чебоксарского района</c:v>
                </c:pt>
                <c:pt idx="31">
                  <c:v>Судебный участок № 8 Ленинского района г. Чебоксары</c:v>
                </c:pt>
                <c:pt idx="32">
                  <c:v>Судебный участок № 9 Московского района г. Чебоксары</c:v>
                </c:pt>
                <c:pt idx="33">
                  <c:v>Судебный участок № 5 Калининского района г. Чебоксары</c:v>
                </c:pt>
                <c:pt idx="34">
                  <c:v>Судебный участок № 2 Ленинского района г. Чебоксары</c:v>
                </c:pt>
                <c:pt idx="35">
                  <c:v>Судебный участок № 1 Калининского района г. Чебоксары</c:v>
                </c:pt>
                <c:pt idx="36">
                  <c:v>Судебный участок № 6 Калининского района г. Чебоксары</c:v>
                </c:pt>
                <c:pt idx="37">
                  <c:v>Судебный участок № 2 г. Алатырь</c:v>
                </c:pt>
                <c:pt idx="38">
                  <c:v>Судебный участок № 3 Калининского района г. Чебоксары</c:v>
                </c:pt>
                <c:pt idx="39">
                  <c:v>Судебный участок № 1 Чебоксарского района</c:v>
                </c:pt>
                <c:pt idx="40">
                  <c:v>Судебный участок № 1 Ибресинского района</c:v>
                </c:pt>
                <c:pt idx="41">
                  <c:v>Судебный участок № 1 Урмарского района</c:v>
                </c:pt>
                <c:pt idx="42">
                  <c:v>Судебный участок № 1 Комсомольского района</c:v>
                </c:pt>
                <c:pt idx="43">
                  <c:v>Судебный участок № 1 г. Алатырь</c:v>
                </c:pt>
                <c:pt idx="44">
                  <c:v>Судебный участок № 2 Ядринского района</c:v>
                </c:pt>
                <c:pt idx="45">
                  <c:v>Судебный участок № 1 Красноармейского района</c:v>
                </c:pt>
                <c:pt idx="46">
                  <c:v>Судебный участок № 2 г. Шумерля</c:v>
                </c:pt>
                <c:pt idx="47">
                  <c:v>Судебный участок № 7 Ленинского района г. Чебоксары</c:v>
                </c:pt>
                <c:pt idx="48">
                  <c:v>Судебный участок № 2 Моргаушского района</c:v>
                </c:pt>
                <c:pt idx="49">
                  <c:v>Судебный участок № 1 г. Шумерля</c:v>
                </c:pt>
                <c:pt idx="50">
                  <c:v>Судебный участок № 8 Калининского района г. Чебоксары</c:v>
                </c:pt>
                <c:pt idx="51">
                  <c:v>Судебный участок № 1 Моргаушского района</c:v>
                </c:pt>
                <c:pt idx="52">
                  <c:v>Судебный участок № 2 Канашского района</c:v>
                </c:pt>
                <c:pt idx="53">
                  <c:v>Судебный участок № 2 Батыревского района</c:v>
                </c:pt>
                <c:pt idx="54">
                  <c:v>Судебный участок № 1 Батыревского района</c:v>
                </c:pt>
                <c:pt idx="55">
                  <c:v>Судебный участок № 2 Цивильского района</c:v>
                </c:pt>
                <c:pt idx="56">
                  <c:v>Судебный участок № 1 Яльчикского района</c:v>
                </c:pt>
                <c:pt idx="57">
                  <c:v>Судебный участок № 1 Канашского района</c:v>
                </c:pt>
                <c:pt idx="58">
                  <c:v>Судебный участок № 2 Вурнарского района</c:v>
                </c:pt>
                <c:pt idx="59">
                  <c:v>Судебный участок № 1 Ядринского района</c:v>
                </c:pt>
                <c:pt idx="60">
                  <c:v>Судебный участок № 1 Вурнарского района</c:v>
                </c:pt>
                <c:pt idx="61">
                  <c:v>Судебный участок № 1 Аликовского района</c:v>
                </c:pt>
                <c:pt idx="62">
                  <c:v>Судебный участок № 1 Янтиковского района</c:v>
                </c:pt>
                <c:pt idx="63">
                  <c:v>Судебный участок № 1 Алатырского района</c:v>
                </c:pt>
                <c:pt idx="64">
                  <c:v>Судебный участок № 1 Порецкого района</c:v>
                </c:pt>
                <c:pt idx="65">
                  <c:v>Судебный участок № 1 Шемуршинского района</c:v>
                </c:pt>
                <c:pt idx="66">
                  <c:v>Судебный участок № 1 Красночетайского района</c:v>
                </c:pt>
                <c:pt idx="67">
                  <c:v>Судебный участок № 1 Шумерлинского района</c:v>
                </c:pt>
              </c:strCache>
            </c:strRef>
          </c:cat>
          <c:val>
            <c:numRef>
              <c:f>Лист2!#REF!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Лист2!#REF!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Лист2!$A$2:$A$71</c:f>
              <c:strCache>
                <c:ptCount val="68"/>
                <c:pt idx="0">
                  <c:v>Судебный участок № 1 г. Новочебоксарск</c:v>
                </c:pt>
                <c:pt idx="1">
                  <c:v>Судебный участок № 3 г. Новочебоксарск</c:v>
                </c:pt>
                <c:pt idx="2">
                  <c:v>Судебный участок № 2 Московского района г. Чебоксары</c:v>
                </c:pt>
                <c:pt idx="3">
                  <c:v>Судебный участок № 1 Ленинского района г. Чебоксары</c:v>
                </c:pt>
                <c:pt idx="4">
                  <c:v>Судебный участок № 6 г. Новочебоксарск</c:v>
                </c:pt>
                <c:pt idx="5">
                  <c:v>Судебный участок № 3 Ленинского района г. Чебоксары</c:v>
                </c:pt>
                <c:pt idx="6">
                  <c:v>Судебный участок № 5 Ленинского района г. Чебоксары</c:v>
                </c:pt>
                <c:pt idx="7">
                  <c:v>Судебный участок № 6 Московского района г. Чебоксары</c:v>
                </c:pt>
                <c:pt idx="8">
                  <c:v>Судебный участок № 4 г. Новочебоксарск</c:v>
                </c:pt>
                <c:pt idx="9">
                  <c:v>Судебный участок № 7 Калининского района г. Чебоксары</c:v>
                </c:pt>
                <c:pt idx="10">
                  <c:v>Судебный участок № 1 Мариинско-Посадского района</c:v>
                </c:pt>
                <c:pt idx="11">
                  <c:v>Судебный участок № 1 г. Канаш</c:v>
                </c:pt>
                <c:pt idx="12">
                  <c:v>Судебный участок № 9 Калининского района г. Чебоксары</c:v>
                </c:pt>
                <c:pt idx="13">
                  <c:v>Судебный участок № 2 г. Канаш</c:v>
                </c:pt>
                <c:pt idx="14">
                  <c:v>Судебный участок № 5 Московского района г. Чебоксары</c:v>
                </c:pt>
                <c:pt idx="15">
                  <c:v>Судебный участок № 4 Московского района г. Чебоксары</c:v>
                </c:pt>
                <c:pt idx="16">
                  <c:v>Судебный участок № 8 Московского района г. Чебоксары</c:v>
                </c:pt>
                <c:pt idx="17">
                  <c:v>Судебный участок № 3 Чебоксарского района</c:v>
                </c:pt>
                <c:pt idx="18">
                  <c:v>Судебный участок № 1 Московского района г. Чебоксары</c:v>
                </c:pt>
                <c:pt idx="19">
                  <c:v>Судебный участок № 2 г. Новочебоксарск</c:v>
                </c:pt>
                <c:pt idx="20">
                  <c:v>Судебный участок № 7 Московского района г. Чебоксары</c:v>
                </c:pt>
                <c:pt idx="21">
                  <c:v>Судебный участок № 3 Московского района г. Чебоксары</c:v>
                </c:pt>
                <c:pt idx="22">
                  <c:v>Судебный участок № 3 г. Канаш</c:v>
                </c:pt>
                <c:pt idx="23">
                  <c:v>Судебный участок № 1 Козловского района</c:v>
                </c:pt>
                <c:pt idx="24">
                  <c:v>Судебный участок № 6 Ленинского района г. Чебоксары</c:v>
                </c:pt>
                <c:pt idx="25">
                  <c:v>Судебный участок № 1 Цивильского района</c:v>
                </c:pt>
                <c:pt idx="26">
                  <c:v>Судебный участок № 5 г. Новочебоксарск</c:v>
                </c:pt>
                <c:pt idx="27">
                  <c:v>Судебный участок № 4 Калининского района г. Чебоксары</c:v>
                </c:pt>
                <c:pt idx="28">
                  <c:v>Судебный участок № 2 Калининского района г. Чебоксары</c:v>
                </c:pt>
                <c:pt idx="29">
                  <c:v>Судебный участок № 4 Ленинского района г. Чебоксары</c:v>
                </c:pt>
                <c:pt idx="30">
                  <c:v>Судебный участок № 2 Чебоксарского района</c:v>
                </c:pt>
                <c:pt idx="31">
                  <c:v>Судебный участок № 8 Ленинского района г. Чебоксары</c:v>
                </c:pt>
                <c:pt idx="32">
                  <c:v>Судебный участок № 9 Московского района г. Чебоксары</c:v>
                </c:pt>
                <c:pt idx="33">
                  <c:v>Судебный участок № 5 Калининского района г. Чебоксары</c:v>
                </c:pt>
                <c:pt idx="34">
                  <c:v>Судебный участок № 2 Ленинского района г. Чебоксары</c:v>
                </c:pt>
                <c:pt idx="35">
                  <c:v>Судебный участок № 1 Калининского района г. Чебоксары</c:v>
                </c:pt>
                <c:pt idx="36">
                  <c:v>Судебный участок № 6 Калининского района г. Чебоксары</c:v>
                </c:pt>
                <c:pt idx="37">
                  <c:v>Судебный участок № 2 г. Алатырь</c:v>
                </c:pt>
                <c:pt idx="38">
                  <c:v>Судебный участок № 3 Калининского района г. Чебоксары</c:v>
                </c:pt>
                <c:pt idx="39">
                  <c:v>Судебный участок № 1 Чебоксарского района</c:v>
                </c:pt>
                <c:pt idx="40">
                  <c:v>Судебный участок № 1 Ибресинского района</c:v>
                </c:pt>
                <c:pt idx="41">
                  <c:v>Судебный участок № 1 Урмарского района</c:v>
                </c:pt>
                <c:pt idx="42">
                  <c:v>Судебный участок № 1 Комсомольского района</c:v>
                </c:pt>
                <c:pt idx="43">
                  <c:v>Судебный участок № 1 г. Алатырь</c:v>
                </c:pt>
                <c:pt idx="44">
                  <c:v>Судебный участок № 2 Ядринского района</c:v>
                </c:pt>
                <c:pt idx="45">
                  <c:v>Судебный участок № 1 Красноармейского района</c:v>
                </c:pt>
                <c:pt idx="46">
                  <c:v>Судебный участок № 2 г. Шумерля</c:v>
                </c:pt>
                <c:pt idx="47">
                  <c:v>Судебный участок № 7 Ленинского района г. Чебоксары</c:v>
                </c:pt>
                <c:pt idx="48">
                  <c:v>Судебный участок № 2 Моргаушского района</c:v>
                </c:pt>
                <c:pt idx="49">
                  <c:v>Судебный участок № 1 г. Шумерля</c:v>
                </c:pt>
                <c:pt idx="50">
                  <c:v>Судебный участок № 8 Калининского района г. Чебоксары</c:v>
                </c:pt>
                <c:pt idx="51">
                  <c:v>Судебный участок № 1 Моргаушского района</c:v>
                </c:pt>
                <c:pt idx="52">
                  <c:v>Судебный участок № 2 Канашского района</c:v>
                </c:pt>
                <c:pt idx="53">
                  <c:v>Судебный участок № 2 Батыревского района</c:v>
                </c:pt>
                <c:pt idx="54">
                  <c:v>Судебный участок № 1 Батыревского района</c:v>
                </c:pt>
                <c:pt idx="55">
                  <c:v>Судебный участок № 2 Цивильского района</c:v>
                </c:pt>
                <c:pt idx="56">
                  <c:v>Судебный участок № 1 Яльчикского района</c:v>
                </c:pt>
                <c:pt idx="57">
                  <c:v>Судебный участок № 1 Канашского района</c:v>
                </c:pt>
                <c:pt idx="58">
                  <c:v>Судебный участок № 2 Вурнарского района</c:v>
                </c:pt>
                <c:pt idx="59">
                  <c:v>Судебный участок № 1 Ядринского района</c:v>
                </c:pt>
                <c:pt idx="60">
                  <c:v>Судебный участок № 1 Вурнарского района</c:v>
                </c:pt>
                <c:pt idx="61">
                  <c:v>Судебный участок № 1 Аликовского района</c:v>
                </c:pt>
                <c:pt idx="62">
                  <c:v>Судебный участок № 1 Янтиковского района</c:v>
                </c:pt>
                <c:pt idx="63">
                  <c:v>Судебный участок № 1 Алатырского района</c:v>
                </c:pt>
                <c:pt idx="64">
                  <c:v>Судебный участок № 1 Порецкого района</c:v>
                </c:pt>
                <c:pt idx="65">
                  <c:v>Судебный участок № 1 Шемуршинского района</c:v>
                </c:pt>
                <c:pt idx="66">
                  <c:v>Судебный участок № 1 Красночетайского района</c:v>
                </c:pt>
                <c:pt idx="67">
                  <c:v>Судебный участок № 1 Шумерлинского района</c:v>
                </c:pt>
              </c:strCache>
            </c:strRef>
          </c:cat>
          <c:val>
            <c:numRef>
              <c:f>Лист2!#REF!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Лист2!#REF!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Лист2!$A$2:$A$71</c:f>
              <c:strCache>
                <c:ptCount val="68"/>
                <c:pt idx="0">
                  <c:v>Судебный участок № 1 г. Новочебоксарск</c:v>
                </c:pt>
                <c:pt idx="1">
                  <c:v>Судебный участок № 3 г. Новочебоксарск</c:v>
                </c:pt>
                <c:pt idx="2">
                  <c:v>Судебный участок № 2 Московского района г. Чебоксары</c:v>
                </c:pt>
                <c:pt idx="3">
                  <c:v>Судебный участок № 1 Ленинского района г. Чебоксары</c:v>
                </c:pt>
                <c:pt idx="4">
                  <c:v>Судебный участок № 6 г. Новочебоксарск</c:v>
                </c:pt>
                <c:pt idx="5">
                  <c:v>Судебный участок № 3 Ленинского района г. Чебоксары</c:v>
                </c:pt>
                <c:pt idx="6">
                  <c:v>Судебный участок № 5 Ленинского района г. Чебоксары</c:v>
                </c:pt>
                <c:pt idx="7">
                  <c:v>Судебный участок № 6 Московского района г. Чебоксары</c:v>
                </c:pt>
                <c:pt idx="8">
                  <c:v>Судебный участок № 4 г. Новочебоксарск</c:v>
                </c:pt>
                <c:pt idx="9">
                  <c:v>Судебный участок № 7 Калининского района г. Чебоксары</c:v>
                </c:pt>
                <c:pt idx="10">
                  <c:v>Судебный участок № 1 Мариинско-Посадского района</c:v>
                </c:pt>
                <c:pt idx="11">
                  <c:v>Судебный участок № 1 г. Канаш</c:v>
                </c:pt>
                <c:pt idx="12">
                  <c:v>Судебный участок № 9 Калининского района г. Чебоксары</c:v>
                </c:pt>
                <c:pt idx="13">
                  <c:v>Судебный участок № 2 г. Канаш</c:v>
                </c:pt>
                <c:pt idx="14">
                  <c:v>Судебный участок № 5 Московского района г. Чебоксары</c:v>
                </c:pt>
                <c:pt idx="15">
                  <c:v>Судебный участок № 4 Московского района г. Чебоксары</c:v>
                </c:pt>
                <c:pt idx="16">
                  <c:v>Судебный участок № 8 Московского района г. Чебоксары</c:v>
                </c:pt>
                <c:pt idx="17">
                  <c:v>Судебный участок № 3 Чебоксарского района</c:v>
                </c:pt>
                <c:pt idx="18">
                  <c:v>Судебный участок № 1 Московского района г. Чебоксары</c:v>
                </c:pt>
                <c:pt idx="19">
                  <c:v>Судебный участок № 2 г. Новочебоксарск</c:v>
                </c:pt>
                <c:pt idx="20">
                  <c:v>Судебный участок № 7 Московского района г. Чебоксары</c:v>
                </c:pt>
                <c:pt idx="21">
                  <c:v>Судебный участок № 3 Московского района г. Чебоксары</c:v>
                </c:pt>
                <c:pt idx="22">
                  <c:v>Судебный участок № 3 г. Канаш</c:v>
                </c:pt>
                <c:pt idx="23">
                  <c:v>Судебный участок № 1 Козловского района</c:v>
                </c:pt>
                <c:pt idx="24">
                  <c:v>Судебный участок № 6 Ленинского района г. Чебоксары</c:v>
                </c:pt>
                <c:pt idx="25">
                  <c:v>Судебный участок № 1 Цивильского района</c:v>
                </c:pt>
                <c:pt idx="26">
                  <c:v>Судебный участок № 5 г. Новочебоксарск</c:v>
                </c:pt>
                <c:pt idx="27">
                  <c:v>Судебный участок № 4 Калининского района г. Чебоксары</c:v>
                </c:pt>
                <c:pt idx="28">
                  <c:v>Судебный участок № 2 Калининского района г. Чебоксары</c:v>
                </c:pt>
                <c:pt idx="29">
                  <c:v>Судебный участок № 4 Ленинского района г. Чебоксары</c:v>
                </c:pt>
                <c:pt idx="30">
                  <c:v>Судебный участок № 2 Чебоксарского района</c:v>
                </c:pt>
                <c:pt idx="31">
                  <c:v>Судебный участок № 8 Ленинского района г. Чебоксары</c:v>
                </c:pt>
                <c:pt idx="32">
                  <c:v>Судебный участок № 9 Московского района г. Чебоксары</c:v>
                </c:pt>
                <c:pt idx="33">
                  <c:v>Судебный участок № 5 Калининского района г. Чебоксары</c:v>
                </c:pt>
                <c:pt idx="34">
                  <c:v>Судебный участок № 2 Ленинского района г. Чебоксары</c:v>
                </c:pt>
                <c:pt idx="35">
                  <c:v>Судебный участок № 1 Калининского района г. Чебоксары</c:v>
                </c:pt>
                <c:pt idx="36">
                  <c:v>Судебный участок № 6 Калининского района г. Чебоксары</c:v>
                </c:pt>
                <c:pt idx="37">
                  <c:v>Судебный участок № 2 г. Алатырь</c:v>
                </c:pt>
                <c:pt idx="38">
                  <c:v>Судебный участок № 3 Калининского района г. Чебоксары</c:v>
                </c:pt>
                <c:pt idx="39">
                  <c:v>Судебный участок № 1 Чебоксарского района</c:v>
                </c:pt>
                <c:pt idx="40">
                  <c:v>Судебный участок № 1 Ибресинского района</c:v>
                </c:pt>
                <c:pt idx="41">
                  <c:v>Судебный участок № 1 Урмарского района</c:v>
                </c:pt>
                <c:pt idx="42">
                  <c:v>Судебный участок № 1 Комсомольского района</c:v>
                </c:pt>
                <c:pt idx="43">
                  <c:v>Судебный участок № 1 г. Алатырь</c:v>
                </c:pt>
                <c:pt idx="44">
                  <c:v>Судебный участок № 2 Ядринского района</c:v>
                </c:pt>
                <c:pt idx="45">
                  <c:v>Судебный участок № 1 Красноармейского района</c:v>
                </c:pt>
                <c:pt idx="46">
                  <c:v>Судебный участок № 2 г. Шумерля</c:v>
                </c:pt>
                <c:pt idx="47">
                  <c:v>Судебный участок № 7 Ленинского района г. Чебоксары</c:v>
                </c:pt>
                <c:pt idx="48">
                  <c:v>Судебный участок № 2 Моргаушского района</c:v>
                </c:pt>
                <c:pt idx="49">
                  <c:v>Судебный участок № 1 г. Шумерля</c:v>
                </c:pt>
                <c:pt idx="50">
                  <c:v>Судебный участок № 8 Калининского района г. Чебоксары</c:v>
                </c:pt>
                <c:pt idx="51">
                  <c:v>Судебный участок № 1 Моргаушского района</c:v>
                </c:pt>
                <c:pt idx="52">
                  <c:v>Судебный участок № 2 Канашского района</c:v>
                </c:pt>
                <c:pt idx="53">
                  <c:v>Судебный участок № 2 Батыревского района</c:v>
                </c:pt>
                <c:pt idx="54">
                  <c:v>Судебный участок № 1 Батыревского района</c:v>
                </c:pt>
                <c:pt idx="55">
                  <c:v>Судебный участок № 2 Цивильского района</c:v>
                </c:pt>
                <c:pt idx="56">
                  <c:v>Судебный участок № 1 Яльчикского района</c:v>
                </c:pt>
                <c:pt idx="57">
                  <c:v>Судебный участок № 1 Канашского района</c:v>
                </c:pt>
                <c:pt idx="58">
                  <c:v>Судебный участок № 2 Вурнарского района</c:v>
                </c:pt>
                <c:pt idx="59">
                  <c:v>Судебный участок № 1 Ядринского района</c:v>
                </c:pt>
                <c:pt idx="60">
                  <c:v>Судебный участок № 1 Вурнарского района</c:v>
                </c:pt>
                <c:pt idx="61">
                  <c:v>Судебный участок № 1 Аликовского района</c:v>
                </c:pt>
                <c:pt idx="62">
                  <c:v>Судебный участок № 1 Янтиковского района</c:v>
                </c:pt>
                <c:pt idx="63">
                  <c:v>Судебный участок № 1 Алатырского района</c:v>
                </c:pt>
                <c:pt idx="64">
                  <c:v>Судебный участок № 1 Порецкого района</c:v>
                </c:pt>
                <c:pt idx="65">
                  <c:v>Судебный участок № 1 Шемуршинского района</c:v>
                </c:pt>
                <c:pt idx="66">
                  <c:v>Судебный участок № 1 Красночетайского района</c:v>
                </c:pt>
                <c:pt idx="67">
                  <c:v>Судебный участок № 1 Шумерлинского района</c:v>
                </c:pt>
              </c:strCache>
            </c:strRef>
          </c:cat>
          <c:val>
            <c:numRef>
              <c:f>Лист2!#REF!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Лист2!#REF!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Лист2!$A$2:$A$71</c:f>
              <c:strCache>
                <c:ptCount val="68"/>
                <c:pt idx="0">
                  <c:v>Судебный участок № 1 г. Новочебоксарск</c:v>
                </c:pt>
                <c:pt idx="1">
                  <c:v>Судебный участок № 3 г. Новочебоксарск</c:v>
                </c:pt>
                <c:pt idx="2">
                  <c:v>Судебный участок № 2 Московского района г. Чебоксары</c:v>
                </c:pt>
                <c:pt idx="3">
                  <c:v>Судебный участок № 1 Ленинского района г. Чебоксары</c:v>
                </c:pt>
                <c:pt idx="4">
                  <c:v>Судебный участок № 6 г. Новочебоксарск</c:v>
                </c:pt>
                <c:pt idx="5">
                  <c:v>Судебный участок № 3 Ленинского района г. Чебоксары</c:v>
                </c:pt>
                <c:pt idx="6">
                  <c:v>Судебный участок № 5 Ленинского района г. Чебоксары</c:v>
                </c:pt>
                <c:pt idx="7">
                  <c:v>Судебный участок № 6 Московского района г. Чебоксары</c:v>
                </c:pt>
                <c:pt idx="8">
                  <c:v>Судебный участок № 4 г. Новочебоксарск</c:v>
                </c:pt>
                <c:pt idx="9">
                  <c:v>Судебный участок № 7 Калининского района г. Чебоксары</c:v>
                </c:pt>
                <c:pt idx="10">
                  <c:v>Судебный участок № 1 Мариинско-Посадского района</c:v>
                </c:pt>
                <c:pt idx="11">
                  <c:v>Судебный участок № 1 г. Канаш</c:v>
                </c:pt>
                <c:pt idx="12">
                  <c:v>Судебный участок № 9 Калининского района г. Чебоксары</c:v>
                </c:pt>
                <c:pt idx="13">
                  <c:v>Судебный участок № 2 г. Канаш</c:v>
                </c:pt>
                <c:pt idx="14">
                  <c:v>Судебный участок № 5 Московского района г. Чебоксары</c:v>
                </c:pt>
                <c:pt idx="15">
                  <c:v>Судебный участок № 4 Московского района г. Чебоксары</c:v>
                </c:pt>
                <c:pt idx="16">
                  <c:v>Судебный участок № 8 Московского района г. Чебоксары</c:v>
                </c:pt>
                <c:pt idx="17">
                  <c:v>Судебный участок № 3 Чебоксарского района</c:v>
                </c:pt>
                <c:pt idx="18">
                  <c:v>Судебный участок № 1 Московского района г. Чебоксары</c:v>
                </c:pt>
                <c:pt idx="19">
                  <c:v>Судебный участок № 2 г. Новочебоксарск</c:v>
                </c:pt>
                <c:pt idx="20">
                  <c:v>Судебный участок № 7 Московского района г. Чебоксары</c:v>
                </c:pt>
                <c:pt idx="21">
                  <c:v>Судебный участок № 3 Московского района г. Чебоксары</c:v>
                </c:pt>
                <c:pt idx="22">
                  <c:v>Судебный участок № 3 г. Канаш</c:v>
                </c:pt>
                <c:pt idx="23">
                  <c:v>Судебный участок № 1 Козловского района</c:v>
                </c:pt>
                <c:pt idx="24">
                  <c:v>Судебный участок № 6 Ленинского района г. Чебоксары</c:v>
                </c:pt>
                <c:pt idx="25">
                  <c:v>Судебный участок № 1 Цивильского района</c:v>
                </c:pt>
                <c:pt idx="26">
                  <c:v>Судебный участок № 5 г. Новочебоксарск</c:v>
                </c:pt>
                <c:pt idx="27">
                  <c:v>Судебный участок № 4 Калининского района г. Чебоксары</c:v>
                </c:pt>
                <c:pt idx="28">
                  <c:v>Судебный участок № 2 Калининского района г. Чебоксары</c:v>
                </c:pt>
                <c:pt idx="29">
                  <c:v>Судебный участок № 4 Ленинского района г. Чебоксары</c:v>
                </c:pt>
                <c:pt idx="30">
                  <c:v>Судебный участок № 2 Чебоксарского района</c:v>
                </c:pt>
                <c:pt idx="31">
                  <c:v>Судебный участок № 8 Ленинского района г. Чебоксары</c:v>
                </c:pt>
                <c:pt idx="32">
                  <c:v>Судебный участок № 9 Московского района г. Чебоксары</c:v>
                </c:pt>
                <c:pt idx="33">
                  <c:v>Судебный участок № 5 Калининского района г. Чебоксары</c:v>
                </c:pt>
                <c:pt idx="34">
                  <c:v>Судебный участок № 2 Ленинского района г. Чебоксары</c:v>
                </c:pt>
                <c:pt idx="35">
                  <c:v>Судебный участок № 1 Калининского района г. Чебоксары</c:v>
                </c:pt>
                <c:pt idx="36">
                  <c:v>Судебный участок № 6 Калининского района г. Чебоксары</c:v>
                </c:pt>
                <c:pt idx="37">
                  <c:v>Судебный участок № 2 г. Алатырь</c:v>
                </c:pt>
                <c:pt idx="38">
                  <c:v>Судебный участок № 3 Калининского района г. Чебоксары</c:v>
                </c:pt>
                <c:pt idx="39">
                  <c:v>Судебный участок № 1 Чебоксарского района</c:v>
                </c:pt>
                <c:pt idx="40">
                  <c:v>Судебный участок № 1 Ибресинского района</c:v>
                </c:pt>
                <c:pt idx="41">
                  <c:v>Судебный участок № 1 Урмарского района</c:v>
                </c:pt>
                <c:pt idx="42">
                  <c:v>Судебный участок № 1 Комсомольского района</c:v>
                </c:pt>
                <c:pt idx="43">
                  <c:v>Судебный участок № 1 г. Алатырь</c:v>
                </c:pt>
                <c:pt idx="44">
                  <c:v>Судебный участок № 2 Ядринского района</c:v>
                </c:pt>
                <c:pt idx="45">
                  <c:v>Судебный участок № 1 Красноармейского района</c:v>
                </c:pt>
                <c:pt idx="46">
                  <c:v>Судебный участок № 2 г. Шумерля</c:v>
                </c:pt>
                <c:pt idx="47">
                  <c:v>Судебный участок № 7 Ленинского района г. Чебоксары</c:v>
                </c:pt>
                <c:pt idx="48">
                  <c:v>Судебный участок № 2 Моргаушского района</c:v>
                </c:pt>
                <c:pt idx="49">
                  <c:v>Судебный участок № 1 г. Шумерля</c:v>
                </c:pt>
                <c:pt idx="50">
                  <c:v>Судебный участок № 8 Калининского района г. Чебоксары</c:v>
                </c:pt>
                <c:pt idx="51">
                  <c:v>Судебный участок № 1 Моргаушского района</c:v>
                </c:pt>
                <c:pt idx="52">
                  <c:v>Судебный участок № 2 Канашского района</c:v>
                </c:pt>
                <c:pt idx="53">
                  <c:v>Судебный участок № 2 Батыревского района</c:v>
                </c:pt>
                <c:pt idx="54">
                  <c:v>Судебный участок № 1 Батыревского района</c:v>
                </c:pt>
                <c:pt idx="55">
                  <c:v>Судебный участок № 2 Цивильского района</c:v>
                </c:pt>
                <c:pt idx="56">
                  <c:v>Судебный участок № 1 Яльчикского района</c:v>
                </c:pt>
                <c:pt idx="57">
                  <c:v>Судебный участок № 1 Канашского района</c:v>
                </c:pt>
                <c:pt idx="58">
                  <c:v>Судебный участок № 2 Вурнарского района</c:v>
                </c:pt>
                <c:pt idx="59">
                  <c:v>Судебный участок № 1 Ядринского района</c:v>
                </c:pt>
                <c:pt idx="60">
                  <c:v>Судебный участок № 1 Вурнарского района</c:v>
                </c:pt>
                <c:pt idx="61">
                  <c:v>Судебный участок № 1 Аликовского района</c:v>
                </c:pt>
                <c:pt idx="62">
                  <c:v>Судебный участок № 1 Янтиковского района</c:v>
                </c:pt>
                <c:pt idx="63">
                  <c:v>Судебный участок № 1 Алатырского района</c:v>
                </c:pt>
                <c:pt idx="64">
                  <c:v>Судебный участок № 1 Порецкого района</c:v>
                </c:pt>
                <c:pt idx="65">
                  <c:v>Судебный участок № 1 Шемуршинского района</c:v>
                </c:pt>
                <c:pt idx="66">
                  <c:v>Судебный участок № 1 Красночетайского района</c:v>
                </c:pt>
                <c:pt idx="67">
                  <c:v>Судебный участок № 1 Шумерлинского района</c:v>
                </c:pt>
              </c:strCache>
            </c:strRef>
          </c:cat>
          <c:val>
            <c:numRef>
              <c:f>Лист2!#REF!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00088"/>
        <c:axId val="195498520"/>
      </c:lineChart>
      <c:catAx>
        <c:axId val="195500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95498520"/>
        <c:crosses val="autoZero"/>
        <c:auto val="1"/>
        <c:lblAlgn val="ctr"/>
        <c:lblOffset val="100"/>
        <c:noMultiLvlLbl val="0"/>
      </c:catAx>
      <c:valAx>
        <c:axId val="1954985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5500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588816</xdr:colOff>
      <xdr:row>2</xdr:row>
      <xdr:rowOff>152827</xdr:rowOff>
    </xdr:from>
    <xdr:to>
      <xdr:col>29</xdr:col>
      <xdr:colOff>103909</xdr:colOff>
      <xdr:row>70</xdr:row>
      <xdr:rowOff>13607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Таблица13" displayName="Таблица13" ref="A1:C72" totalsRowCount="1" tableBorderDxfId="2">
  <sortState ref="A2:C69">
    <sortCondition descending="1" ref="B69"/>
  </sortState>
  <tableColumns count="3">
    <tableColumn id="1" name=" "/>
    <tableColumn id="2" name="Общее кол-во рассмотренных дел" dataDxfId="1"/>
    <tableColumn id="3" name="Столбец1" totalsRowDxfId="0" dataCellStyle="Обычный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151"/>
  <sheetViews>
    <sheetView zoomScale="70" zoomScaleNormal="70" workbookViewId="0">
      <selection activeCell="E63" sqref="E63"/>
    </sheetView>
  </sheetViews>
  <sheetFormatPr defaultRowHeight="15" x14ac:dyDescent="0.25"/>
  <cols>
    <col min="1" max="1" width="75.42578125" customWidth="1"/>
    <col min="2" max="2" width="24.42578125" customWidth="1"/>
    <col min="3" max="3" width="30.7109375" customWidth="1"/>
    <col min="4" max="4" width="12.42578125" customWidth="1"/>
    <col min="5" max="5" width="13.5703125" customWidth="1"/>
    <col min="6" max="6" width="18.7109375" customWidth="1"/>
  </cols>
  <sheetData>
    <row r="1" spans="1:3" x14ac:dyDescent="0.25">
      <c r="A1" s="1" t="s">
        <v>0</v>
      </c>
      <c r="B1" t="s">
        <v>1</v>
      </c>
      <c r="C1" t="s">
        <v>2</v>
      </c>
    </row>
    <row r="2" spans="1:3" x14ac:dyDescent="0.25">
      <c r="A2" s="16" t="s">
        <v>47</v>
      </c>
      <c r="B2" s="16">
        <v>7610</v>
      </c>
      <c r="C2" s="3">
        <v>3879</v>
      </c>
    </row>
    <row r="3" spans="1:3" x14ac:dyDescent="0.25">
      <c r="A3" s="16" t="s">
        <v>49</v>
      </c>
      <c r="B3" s="16">
        <v>7069</v>
      </c>
      <c r="C3" s="3">
        <v>3879</v>
      </c>
    </row>
    <row r="4" spans="1:3" x14ac:dyDescent="0.25">
      <c r="A4" s="16" t="s">
        <v>71</v>
      </c>
      <c r="B4" s="16">
        <v>6469</v>
      </c>
      <c r="C4" s="3">
        <v>3879</v>
      </c>
    </row>
    <row r="5" spans="1:3" x14ac:dyDescent="0.25">
      <c r="A5" s="16" t="s">
        <v>62</v>
      </c>
      <c r="B5" s="16">
        <v>6395</v>
      </c>
      <c r="C5" s="3">
        <v>3879</v>
      </c>
    </row>
    <row r="6" spans="1:3" x14ac:dyDescent="0.25">
      <c r="A6" s="16" t="s">
        <v>52</v>
      </c>
      <c r="B6" s="16">
        <v>5990</v>
      </c>
      <c r="C6" s="3">
        <v>3879</v>
      </c>
    </row>
    <row r="7" spans="1:3" x14ac:dyDescent="0.25">
      <c r="A7" s="16" t="s">
        <v>64</v>
      </c>
      <c r="B7" s="16">
        <v>5883</v>
      </c>
      <c r="C7" s="3">
        <v>3879</v>
      </c>
    </row>
    <row r="8" spans="1:3" x14ac:dyDescent="0.25">
      <c r="A8" s="16" t="s">
        <v>66</v>
      </c>
      <c r="B8" s="16">
        <v>5616</v>
      </c>
      <c r="C8" s="3">
        <v>3879</v>
      </c>
    </row>
    <row r="9" spans="1:3" x14ac:dyDescent="0.25">
      <c r="A9" s="16" t="s">
        <v>75</v>
      </c>
      <c r="B9" s="16">
        <v>5499</v>
      </c>
      <c r="C9" s="3">
        <v>3879</v>
      </c>
    </row>
    <row r="10" spans="1:3" x14ac:dyDescent="0.25">
      <c r="A10" s="16" t="s">
        <v>50</v>
      </c>
      <c r="B10" s="16">
        <v>5420</v>
      </c>
      <c r="C10" s="3">
        <v>3879</v>
      </c>
    </row>
    <row r="11" spans="1:3" x14ac:dyDescent="0.25">
      <c r="A11" s="16" t="s">
        <v>59</v>
      </c>
      <c r="B11" s="16">
        <v>5384</v>
      </c>
      <c r="C11" s="3">
        <v>3879</v>
      </c>
    </row>
    <row r="12" spans="1:3" x14ac:dyDescent="0.25">
      <c r="A12" s="16" t="s">
        <v>29</v>
      </c>
      <c r="B12" s="16">
        <v>5231</v>
      </c>
      <c r="C12" s="3">
        <v>3879</v>
      </c>
    </row>
    <row r="13" spans="1:3" x14ac:dyDescent="0.25">
      <c r="A13" s="16" t="s">
        <v>22</v>
      </c>
      <c r="B13" s="16">
        <v>5172</v>
      </c>
      <c r="C13" s="3">
        <v>3879</v>
      </c>
    </row>
    <row r="14" spans="1:3" x14ac:dyDescent="0.25">
      <c r="A14" s="16" t="s">
        <v>61</v>
      </c>
      <c r="B14" s="16">
        <v>5133</v>
      </c>
      <c r="C14" s="3">
        <v>3879</v>
      </c>
    </row>
    <row r="15" spans="1:3" x14ac:dyDescent="0.25">
      <c r="A15" s="16" t="s">
        <v>23</v>
      </c>
      <c r="B15" s="16">
        <v>5116</v>
      </c>
      <c r="C15" s="3">
        <v>3879</v>
      </c>
    </row>
    <row r="16" spans="1:3" x14ac:dyDescent="0.25">
      <c r="A16" s="16" t="s">
        <v>74</v>
      </c>
      <c r="B16" s="16">
        <v>4936</v>
      </c>
      <c r="C16" s="3">
        <v>3879</v>
      </c>
    </row>
    <row r="17" spans="1:3" x14ac:dyDescent="0.25">
      <c r="A17" s="16" t="s">
        <v>73</v>
      </c>
      <c r="B17" s="16">
        <v>4907</v>
      </c>
      <c r="C17" s="3">
        <v>3879</v>
      </c>
    </row>
    <row r="18" spans="1:3" x14ac:dyDescent="0.25">
      <c r="A18" s="16" t="s">
        <v>77</v>
      </c>
      <c r="B18" s="16">
        <v>4744</v>
      </c>
      <c r="C18" s="3">
        <v>3879</v>
      </c>
    </row>
    <row r="19" spans="1:3" x14ac:dyDescent="0.25">
      <c r="A19" s="16" t="s">
        <v>38</v>
      </c>
      <c r="B19" s="16">
        <v>4735</v>
      </c>
      <c r="C19" s="3">
        <v>3879</v>
      </c>
    </row>
    <row r="20" spans="1:3" x14ac:dyDescent="0.25">
      <c r="A20" s="16" t="s">
        <v>70</v>
      </c>
      <c r="B20" s="16">
        <v>4586</v>
      </c>
      <c r="C20" s="3">
        <v>3879</v>
      </c>
    </row>
    <row r="21" spans="1:3" x14ac:dyDescent="0.25">
      <c r="A21" s="16" t="s">
        <v>48</v>
      </c>
      <c r="B21" s="16">
        <v>4560</v>
      </c>
      <c r="C21" s="3">
        <v>3879</v>
      </c>
    </row>
    <row r="22" spans="1:3" x14ac:dyDescent="0.25">
      <c r="A22" s="16" t="s">
        <v>76</v>
      </c>
      <c r="B22" s="16">
        <v>4541</v>
      </c>
      <c r="C22" s="3">
        <v>3879</v>
      </c>
    </row>
    <row r="23" spans="1:3" x14ac:dyDescent="0.25">
      <c r="A23" s="16" t="s">
        <v>72</v>
      </c>
      <c r="B23" s="16">
        <v>4453</v>
      </c>
      <c r="C23" s="3">
        <v>3879</v>
      </c>
    </row>
    <row r="24" spans="1:3" x14ac:dyDescent="0.25">
      <c r="A24" s="16" t="s">
        <v>24</v>
      </c>
      <c r="B24" s="16">
        <v>4444</v>
      </c>
      <c r="C24" s="3">
        <v>3879</v>
      </c>
    </row>
    <row r="25" spans="1:3" x14ac:dyDescent="0.25">
      <c r="A25" s="16" t="s">
        <v>25</v>
      </c>
      <c r="B25" s="16">
        <v>4394</v>
      </c>
      <c r="C25" s="3">
        <v>3879</v>
      </c>
    </row>
    <row r="26" spans="1:3" x14ac:dyDescent="0.25">
      <c r="A26" s="16" t="s">
        <v>67</v>
      </c>
      <c r="B26" s="16">
        <v>4391</v>
      </c>
      <c r="C26" s="3">
        <v>3879</v>
      </c>
    </row>
    <row r="27" spans="1:3" x14ac:dyDescent="0.25">
      <c r="A27" s="16" t="s">
        <v>34</v>
      </c>
      <c r="B27" s="16">
        <v>4351</v>
      </c>
      <c r="C27" s="3">
        <v>3879</v>
      </c>
    </row>
    <row r="28" spans="1:3" x14ac:dyDescent="0.25">
      <c r="A28" s="16" t="s">
        <v>51</v>
      </c>
      <c r="B28" s="16">
        <v>4345</v>
      </c>
      <c r="C28" s="3">
        <v>3879</v>
      </c>
    </row>
    <row r="29" spans="1:3" x14ac:dyDescent="0.25">
      <c r="A29" s="16" t="s">
        <v>56</v>
      </c>
      <c r="B29" s="16">
        <v>4276</v>
      </c>
      <c r="C29" s="3">
        <v>3879</v>
      </c>
    </row>
    <row r="30" spans="1:3" x14ac:dyDescent="0.25">
      <c r="A30" s="16" t="s">
        <v>54</v>
      </c>
      <c r="B30" s="16">
        <v>4123</v>
      </c>
      <c r="C30" s="3">
        <v>3879</v>
      </c>
    </row>
    <row r="31" spans="1:3" x14ac:dyDescent="0.25">
      <c r="A31" s="16" t="s">
        <v>65</v>
      </c>
      <c r="B31" s="16">
        <v>4102</v>
      </c>
      <c r="C31" s="3">
        <v>3879</v>
      </c>
    </row>
    <row r="32" spans="1:3" x14ac:dyDescent="0.25">
      <c r="A32" s="16" t="s">
        <v>37</v>
      </c>
      <c r="B32" s="16">
        <v>3917</v>
      </c>
      <c r="C32" s="3">
        <v>3879</v>
      </c>
    </row>
    <row r="33" spans="1:3" x14ac:dyDescent="0.25">
      <c r="A33" s="16" t="s">
        <v>69</v>
      </c>
      <c r="B33" s="16">
        <v>3902</v>
      </c>
      <c r="C33" s="3">
        <v>3879</v>
      </c>
    </row>
    <row r="34" spans="1:3" x14ac:dyDescent="0.25">
      <c r="A34" s="16" t="s">
        <v>78</v>
      </c>
      <c r="B34" s="16">
        <v>3768</v>
      </c>
      <c r="C34" s="3">
        <v>3879</v>
      </c>
    </row>
    <row r="35" spans="1:3" x14ac:dyDescent="0.25">
      <c r="A35" s="16" t="s">
        <v>57</v>
      </c>
      <c r="B35" s="16">
        <v>3739</v>
      </c>
      <c r="C35" s="3">
        <v>3879</v>
      </c>
    </row>
    <row r="36" spans="1:3" x14ac:dyDescent="0.25">
      <c r="A36" s="16" t="s">
        <v>63</v>
      </c>
      <c r="B36" s="16">
        <v>3696</v>
      </c>
      <c r="C36" s="3">
        <v>3879</v>
      </c>
    </row>
    <row r="37" spans="1:3" x14ac:dyDescent="0.25">
      <c r="A37" s="16" t="s">
        <v>53</v>
      </c>
      <c r="B37" s="16">
        <v>3689</v>
      </c>
      <c r="C37" s="3">
        <v>3879</v>
      </c>
    </row>
    <row r="38" spans="1:3" x14ac:dyDescent="0.25">
      <c r="A38" s="16" t="s">
        <v>58</v>
      </c>
      <c r="B38" s="16">
        <v>3631</v>
      </c>
      <c r="C38" s="3">
        <v>3879</v>
      </c>
    </row>
    <row r="39" spans="1:3" x14ac:dyDescent="0.25">
      <c r="A39" s="16" t="s">
        <v>13</v>
      </c>
      <c r="B39" s="16">
        <v>3618</v>
      </c>
      <c r="C39" s="3">
        <v>3879</v>
      </c>
    </row>
    <row r="40" spans="1:3" x14ac:dyDescent="0.25">
      <c r="A40" s="16" t="s">
        <v>55</v>
      </c>
      <c r="B40" s="16">
        <v>3567</v>
      </c>
      <c r="C40" s="3">
        <v>3879</v>
      </c>
    </row>
    <row r="41" spans="1:3" x14ac:dyDescent="0.25">
      <c r="A41" s="16" t="s">
        <v>36</v>
      </c>
      <c r="B41" s="16">
        <v>3427</v>
      </c>
      <c r="C41" s="3">
        <v>3879</v>
      </c>
    </row>
    <row r="42" spans="1:3" x14ac:dyDescent="0.25">
      <c r="A42" s="16" t="s">
        <v>19</v>
      </c>
      <c r="B42" s="16">
        <v>3424</v>
      </c>
      <c r="C42" s="3">
        <v>3879</v>
      </c>
    </row>
    <row r="43" spans="1:3" x14ac:dyDescent="0.25">
      <c r="A43" s="16" t="s">
        <v>33</v>
      </c>
      <c r="B43" s="16">
        <v>3258</v>
      </c>
      <c r="C43" s="3">
        <v>3879</v>
      </c>
    </row>
    <row r="44" spans="1:3" ht="15.75" customHeight="1" x14ac:dyDescent="0.25">
      <c r="A44" s="16" t="s">
        <v>26</v>
      </c>
      <c r="B44" s="16">
        <v>3249</v>
      </c>
      <c r="C44" s="3">
        <v>3879</v>
      </c>
    </row>
    <row r="45" spans="1:3" x14ac:dyDescent="0.25">
      <c r="A45" s="16" t="s">
        <v>12</v>
      </c>
      <c r="B45" s="16">
        <v>3233</v>
      </c>
      <c r="C45" s="3">
        <v>3879</v>
      </c>
    </row>
    <row r="46" spans="1:3" x14ac:dyDescent="0.25">
      <c r="A46" s="16" t="s">
        <v>44</v>
      </c>
      <c r="B46" s="16">
        <v>3204</v>
      </c>
      <c r="C46" s="3">
        <v>3879</v>
      </c>
    </row>
    <row r="47" spans="1:3" x14ac:dyDescent="0.25">
      <c r="A47" s="16" t="s">
        <v>27</v>
      </c>
      <c r="B47" s="16">
        <v>3144</v>
      </c>
      <c r="C47" s="3">
        <v>3879</v>
      </c>
    </row>
    <row r="48" spans="1:3" x14ac:dyDescent="0.25">
      <c r="A48" s="16" t="s">
        <v>42</v>
      </c>
      <c r="B48" s="16">
        <v>3140</v>
      </c>
      <c r="C48" s="3">
        <v>3879</v>
      </c>
    </row>
    <row r="49" spans="1:3" x14ac:dyDescent="0.25">
      <c r="A49" s="16" t="s">
        <v>68</v>
      </c>
      <c r="B49" s="16">
        <v>3050</v>
      </c>
      <c r="C49" s="3">
        <v>3879</v>
      </c>
    </row>
    <row r="50" spans="1:3" x14ac:dyDescent="0.25">
      <c r="A50" s="16" t="s">
        <v>31</v>
      </c>
      <c r="B50" s="16">
        <v>3027</v>
      </c>
      <c r="C50" s="3">
        <v>3879</v>
      </c>
    </row>
    <row r="51" spans="1:3" x14ac:dyDescent="0.25">
      <c r="A51" s="16" t="s">
        <v>41</v>
      </c>
      <c r="B51" s="16">
        <v>2985</v>
      </c>
      <c r="C51" s="3">
        <v>3879</v>
      </c>
    </row>
    <row r="52" spans="1:3" x14ac:dyDescent="0.25">
      <c r="A52" s="16" t="s">
        <v>60</v>
      </c>
      <c r="B52" s="16">
        <v>2872</v>
      </c>
      <c r="C52" s="3">
        <v>3879</v>
      </c>
    </row>
    <row r="53" spans="1:3" x14ac:dyDescent="0.25">
      <c r="A53" s="16" t="s">
        <v>30</v>
      </c>
      <c r="B53" s="16">
        <v>2803</v>
      </c>
      <c r="C53" s="3">
        <v>3879</v>
      </c>
    </row>
    <row r="54" spans="1:3" x14ac:dyDescent="0.25">
      <c r="A54" s="16" t="s">
        <v>21</v>
      </c>
      <c r="B54" s="16">
        <v>2728</v>
      </c>
      <c r="C54" s="3">
        <v>3879</v>
      </c>
    </row>
    <row r="55" spans="1:3" x14ac:dyDescent="0.25">
      <c r="A55" s="16" t="s">
        <v>16</v>
      </c>
      <c r="B55" s="16">
        <v>2694</v>
      </c>
      <c r="C55" s="3">
        <v>3879</v>
      </c>
    </row>
    <row r="56" spans="1:3" x14ac:dyDescent="0.25">
      <c r="A56" s="16" t="s">
        <v>15</v>
      </c>
      <c r="B56" s="16">
        <v>2641</v>
      </c>
      <c r="C56" s="3">
        <v>3879</v>
      </c>
    </row>
    <row r="57" spans="1:3" x14ac:dyDescent="0.25">
      <c r="A57" s="16" t="s">
        <v>35</v>
      </c>
      <c r="B57" s="16">
        <v>2624</v>
      </c>
      <c r="C57" s="3">
        <v>3879</v>
      </c>
    </row>
    <row r="58" spans="1:3" x14ac:dyDescent="0.25">
      <c r="A58" s="16" t="s">
        <v>45</v>
      </c>
      <c r="B58" s="16">
        <v>2580</v>
      </c>
      <c r="C58" s="3">
        <v>3879</v>
      </c>
    </row>
    <row r="59" spans="1:3" x14ac:dyDescent="0.25">
      <c r="A59" s="16" t="s">
        <v>20</v>
      </c>
      <c r="B59" s="16">
        <v>2543</v>
      </c>
      <c r="C59" s="3">
        <v>3879</v>
      </c>
    </row>
    <row r="60" spans="1:3" x14ac:dyDescent="0.25">
      <c r="A60" s="16" t="s">
        <v>18</v>
      </c>
      <c r="B60" s="16">
        <v>2400</v>
      </c>
      <c r="C60" s="3">
        <v>3879</v>
      </c>
    </row>
    <row r="61" spans="1:3" x14ac:dyDescent="0.25">
      <c r="A61" s="16" t="s">
        <v>43</v>
      </c>
      <c r="B61" s="16">
        <v>2316</v>
      </c>
      <c r="C61" s="3">
        <v>3879</v>
      </c>
    </row>
    <row r="62" spans="1:3" x14ac:dyDescent="0.25">
      <c r="A62" s="16" t="s">
        <v>17</v>
      </c>
      <c r="B62" s="16">
        <v>2228</v>
      </c>
      <c r="C62" s="3">
        <v>3879</v>
      </c>
    </row>
    <row r="63" spans="1:3" x14ac:dyDescent="0.25">
      <c r="A63" s="16" t="s">
        <v>14</v>
      </c>
      <c r="B63" s="16">
        <v>2218</v>
      </c>
      <c r="C63" s="3">
        <v>3879</v>
      </c>
    </row>
    <row r="64" spans="1:3" x14ac:dyDescent="0.25">
      <c r="A64" s="16" t="s">
        <v>46</v>
      </c>
      <c r="B64" s="16">
        <v>1898</v>
      </c>
      <c r="C64" s="3">
        <v>3879</v>
      </c>
    </row>
    <row r="65" spans="1:6" x14ac:dyDescent="0.25">
      <c r="A65" s="16" t="s">
        <v>11</v>
      </c>
      <c r="B65" s="16">
        <v>1869</v>
      </c>
      <c r="C65" s="3">
        <v>3879</v>
      </c>
    </row>
    <row r="66" spans="1:6" x14ac:dyDescent="0.25">
      <c r="A66" s="16" t="s">
        <v>32</v>
      </c>
      <c r="B66" s="16">
        <v>1865</v>
      </c>
      <c r="C66" s="3">
        <v>3879</v>
      </c>
    </row>
    <row r="67" spans="1:6" x14ac:dyDescent="0.25">
      <c r="A67" s="16" t="s">
        <v>39</v>
      </c>
      <c r="B67" s="16">
        <v>1815</v>
      </c>
      <c r="C67" s="3">
        <v>3879</v>
      </c>
    </row>
    <row r="68" spans="1:6" x14ac:dyDescent="0.25">
      <c r="A68" s="16" t="s">
        <v>28</v>
      </c>
      <c r="B68" s="16">
        <v>1755</v>
      </c>
      <c r="C68" s="3">
        <v>3879</v>
      </c>
    </row>
    <row r="69" spans="1:6" x14ac:dyDescent="0.25">
      <c r="A69" s="16" t="s">
        <v>40</v>
      </c>
      <c r="B69" s="16">
        <v>1349</v>
      </c>
      <c r="C69" s="3">
        <v>3879</v>
      </c>
    </row>
    <row r="70" spans="1:6" x14ac:dyDescent="0.25">
      <c r="C70" s="3"/>
    </row>
    <row r="71" spans="1:6" x14ac:dyDescent="0.25">
      <c r="C71" s="2"/>
    </row>
    <row r="72" spans="1:6" x14ac:dyDescent="0.25">
      <c r="C72" s="2"/>
    </row>
    <row r="73" spans="1:6" x14ac:dyDescent="0.25">
      <c r="A73" t="s">
        <v>3</v>
      </c>
      <c r="B73">
        <f xml:space="preserve"> SUM(Таблица13[Общее кол-во рассмотренных дел])</f>
        <v>263741</v>
      </c>
    </row>
    <row r="74" spans="1:6" x14ac:dyDescent="0.25">
      <c r="A74" t="s">
        <v>4</v>
      </c>
      <c r="B74">
        <f>AVERAGE(Таблица13[Общее кол-во рассмотренных дел])</f>
        <v>3878.544117647059</v>
      </c>
    </row>
    <row r="75" spans="1:6" x14ac:dyDescent="0.25"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ht="15.75" x14ac:dyDescent="0.25">
      <c r="A78" s="4"/>
      <c r="B78" s="5"/>
      <c r="C78" s="1"/>
      <c r="D78" s="1"/>
      <c r="E78" s="1"/>
      <c r="F78" s="1"/>
    </row>
    <row r="79" spans="1:6" ht="15.75" x14ac:dyDescent="0.25">
      <c r="A79" s="4"/>
      <c r="B79" s="5"/>
      <c r="C79" s="1"/>
      <c r="D79" s="1"/>
      <c r="E79" s="1"/>
      <c r="F79" s="1"/>
    </row>
    <row r="80" spans="1:6" ht="15.75" x14ac:dyDescent="0.25">
      <c r="A80" s="6"/>
      <c r="B80" s="5"/>
      <c r="C80" s="1"/>
      <c r="D80" s="1"/>
      <c r="E80" s="1"/>
      <c r="F80" s="1"/>
    </row>
    <row r="81" spans="1:6" ht="15.75" x14ac:dyDescent="0.25">
      <c r="A81" s="4" t="s">
        <v>47</v>
      </c>
      <c r="B81" s="5">
        <v>7610</v>
      </c>
      <c r="C81" s="1"/>
      <c r="D81" s="1"/>
      <c r="E81" s="1"/>
      <c r="F81" s="1"/>
    </row>
    <row r="82" spans="1:6" ht="15.75" x14ac:dyDescent="0.25">
      <c r="A82" s="4" t="s">
        <v>49</v>
      </c>
      <c r="B82" s="5">
        <v>7069</v>
      </c>
      <c r="C82" s="1"/>
      <c r="D82" s="1"/>
      <c r="E82" s="1"/>
      <c r="F82" s="1"/>
    </row>
    <row r="83" spans="1:6" ht="15.75" x14ac:dyDescent="0.25">
      <c r="A83" s="6" t="s">
        <v>71</v>
      </c>
      <c r="B83" s="5">
        <v>6469</v>
      </c>
      <c r="C83" s="1"/>
      <c r="D83" s="1"/>
      <c r="E83" s="1"/>
      <c r="F83" s="1"/>
    </row>
    <row r="84" spans="1:6" ht="15.75" x14ac:dyDescent="0.25">
      <c r="A84" s="6" t="s">
        <v>62</v>
      </c>
      <c r="B84" s="5">
        <v>6395</v>
      </c>
      <c r="C84" s="1"/>
      <c r="D84" s="1"/>
      <c r="E84" s="1"/>
      <c r="F84" s="1"/>
    </row>
    <row r="85" spans="1:6" ht="15.75" x14ac:dyDescent="0.25">
      <c r="A85" s="4" t="s">
        <v>52</v>
      </c>
      <c r="B85" s="5">
        <v>5990</v>
      </c>
      <c r="C85" s="1"/>
      <c r="D85" s="1"/>
      <c r="E85" s="1"/>
      <c r="F85" s="1"/>
    </row>
    <row r="86" spans="1:6" ht="15.75" x14ac:dyDescent="0.25">
      <c r="A86" s="4" t="s">
        <v>64</v>
      </c>
      <c r="B86" s="5">
        <v>5883</v>
      </c>
      <c r="C86" s="1"/>
      <c r="D86" s="1"/>
      <c r="E86" s="1"/>
      <c r="F86" s="1"/>
    </row>
    <row r="87" spans="1:6" ht="15.75" x14ac:dyDescent="0.25">
      <c r="A87" s="4" t="s">
        <v>66</v>
      </c>
      <c r="B87" s="5">
        <v>5616</v>
      </c>
      <c r="C87" s="1"/>
      <c r="D87" s="1"/>
      <c r="E87" s="1"/>
      <c r="F87" s="1"/>
    </row>
    <row r="88" spans="1:6" ht="15.75" x14ac:dyDescent="0.25">
      <c r="A88" s="4" t="s">
        <v>75</v>
      </c>
      <c r="B88" s="5">
        <v>5499</v>
      </c>
      <c r="C88" s="1"/>
      <c r="D88" s="1"/>
      <c r="E88" s="1"/>
      <c r="F88" s="1"/>
    </row>
    <row r="89" spans="1:6" ht="15.75" x14ac:dyDescent="0.25">
      <c r="A89" s="4" t="s">
        <v>50</v>
      </c>
      <c r="B89" s="5">
        <v>5420</v>
      </c>
      <c r="C89" s="1"/>
      <c r="D89" s="1"/>
      <c r="E89" s="1"/>
      <c r="F89" s="1"/>
    </row>
    <row r="90" spans="1:6" ht="15.75" x14ac:dyDescent="0.25">
      <c r="A90" s="8" t="s">
        <v>59</v>
      </c>
      <c r="B90" s="5">
        <v>5384</v>
      </c>
      <c r="C90" s="1"/>
      <c r="D90" s="1"/>
      <c r="E90" s="1"/>
      <c r="F90" s="1"/>
    </row>
    <row r="91" spans="1:6" ht="15.75" x14ac:dyDescent="0.25">
      <c r="A91" s="4" t="s">
        <v>29</v>
      </c>
      <c r="B91" s="5">
        <v>5231</v>
      </c>
      <c r="C91" s="1"/>
      <c r="D91" s="1"/>
      <c r="E91" s="1"/>
      <c r="F91" s="1"/>
    </row>
    <row r="92" spans="1:6" ht="15.75" x14ac:dyDescent="0.25">
      <c r="A92" s="4" t="s">
        <v>22</v>
      </c>
      <c r="B92" s="5">
        <v>5172</v>
      </c>
      <c r="C92" s="1"/>
      <c r="D92" s="1"/>
      <c r="E92" s="1"/>
      <c r="F92" s="1"/>
    </row>
    <row r="93" spans="1:6" ht="15.75" x14ac:dyDescent="0.25">
      <c r="A93" s="4" t="s">
        <v>61</v>
      </c>
      <c r="B93" s="5">
        <v>5133</v>
      </c>
      <c r="C93" s="1"/>
      <c r="D93" s="1"/>
      <c r="E93" s="1"/>
      <c r="F93" s="1"/>
    </row>
    <row r="94" spans="1:6" ht="15.75" x14ac:dyDescent="0.25">
      <c r="A94" s="4" t="s">
        <v>23</v>
      </c>
      <c r="B94" s="5">
        <v>5116</v>
      </c>
      <c r="C94" s="1"/>
      <c r="D94" s="1"/>
      <c r="E94" s="1"/>
      <c r="F94" s="1"/>
    </row>
    <row r="95" spans="1:6" ht="15.75" x14ac:dyDescent="0.25">
      <c r="A95" s="4" t="s">
        <v>74</v>
      </c>
      <c r="B95" s="5">
        <v>4936</v>
      </c>
      <c r="C95" s="1"/>
      <c r="D95" s="1"/>
      <c r="E95" s="1"/>
      <c r="F95" s="1"/>
    </row>
    <row r="96" spans="1:6" ht="15.75" x14ac:dyDescent="0.25">
      <c r="A96" s="4" t="s">
        <v>73</v>
      </c>
      <c r="B96" s="5">
        <v>4907</v>
      </c>
      <c r="C96" s="1"/>
      <c r="D96" s="1"/>
      <c r="E96" s="1"/>
      <c r="F96" s="1"/>
    </row>
    <row r="97" spans="1:6" x14ac:dyDescent="0.25">
      <c r="A97" s="1" t="s">
        <v>77</v>
      </c>
      <c r="B97" s="1">
        <v>4744</v>
      </c>
      <c r="C97" s="1"/>
      <c r="D97" s="1"/>
      <c r="E97" s="1"/>
      <c r="F97" s="1"/>
    </row>
    <row r="98" spans="1:6" ht="15.75" x14ac:dyDescent="0.25">
      <c r="A98" s="4" t="s">
        <v>38</v>
      </c>
      <c r="B98" s="5">
        <v>4735</v>
      </c>
      <c r="C98" s="1"/>
      <c r="D98" s="1"/>
      <c r="E98" s="1"/>
      <c r="F98" s="1"/>
    </row>
    <row r="99" spans="1:6" ht="15.75" x14ac:dyDescent="0.25">
      <c r="A99" s="4" t="s">
        <v>70</v>
      </c>
      <c r="B99" s="5">
        <v>4586</v>
      </c>
      <c r="C99" s="1"/>
      <c r="D99" s="1"/>
      <c r="E99" s="1"/>
      <c r="F99" s="1"/>
    </row>
    <row r="100" spans="1:6" ht="15.75" x14ac:dyDescent="0.25">
      <c r="A100" s="4" t="s">
        <v>48</v>
      </c>
      <c r="B100" s="5">
        <v>4560</v>
      </c>
      <c r="C100" s="1"/>
      <c r="D100" s="1"/>
      <c r="E100" s="1"/>
      <c r="F100" s="1"/>
    </row>
    <row r="101" spans="1:6" x14ac:dyDescent="0.25">
      <c r="A101" s="1" t="s">
        <v>76</v>
      </c>
      <c r="B101" s="1">
        <v>4541</v>
      </c>
      <c r="C101" s="1"/>
      <c r="D101" s="1"/>
      <c r="E101" s="1"/>
      <c r="F101" s="1"/>
    </row>
    <row r="102" spans="1:6" ht="15.75" x14ac:dyDescent="0.25">
      <c r="A102" s="4" t="s">
        <v>72</v>
      </c>
      <c r="B102" s="5">
        <v>4453</v>
      </c>
      <c r="C102" s="1"/>
      <c r="D102" s="1"/>
      <c r="E102" s="1"/>
      <c r="F102" s="1"/>
    </row>
    <row r="103" spans="1:6" ht="15.75" x14ac:dyDescent="0.25">
      <c r="A103" s="7" t="s">
        <v>24</v>
      </c>
      <c r="B103" s="5">
        <v>4444</v>
      </c>
      <c r="C103" s="1"/>
      <c r="D103" s="1"/>
      <c r="E103" s="1"/>
      <c r="F103" s="1"/>
    </row>
    <row r="104" spans="1:6" ht="15.75" x14ac:dyDescent="0.25">
      <c r="A104" s="4" t="s">
        <v>25</v>
      </c>
      <c r="B104" s="5">
        <v>4394</v>
      </c>
      <c r="C104" s="1"/>
      <c r="D104" s="1"/>
      <c r="E104" s="1"/>
      <c r="F104" s="1"/>
    </row>
    <row r="105" spans="1:6" ht="15.75" x14ac:dyDescent="0.25">
      <c r="A105" s="4" t="s">
        <v>67</v>
      </c>
      <c r="B105" s="5">
        <v>4391</v>
      </c>
      <c r="C105" s="1"/>
      <c r="D105" s="1"/>
      <c r="E105" s="1"/>
      <c r="F105" s="1"/>
    </row>
    <row r="106" spans="1:6" ht="15.75" x14ac:dyDescent="0.25">
      <c r="A106" s="4" t="s">
        <v>34</v>
      </c>
      <c r="B106" s="5">
        <v>4351</v>
      </c>
      <c r="C106" s="1"/>
      <c r="D106" s="1"/>
      <c r="E106" s="1"/>
      <c r="F106" s="1"/>
    </row>
    <row r="107" spans="1:6" ht="15.75" x14ac:dyDescent="0.25">
      <c r="A107" s="4" t="s">
        <v>51</v>
      </c>
      <c r="B107" s="5">
        <v>4345</v>
      </c>
      <c r="C107" s="1"/>
      <c r="D107" s="1"/>
      <c r="E107" s="1"/>
      <c r="F107" s="1"/>
    </row>
    <row r="108" spans="1:6" ht="15.75" x14ac:dyDescent="0.25">
      <c r="A108" s="4" t="s">
        <v>56</v>
      </c>
      <c r="B108" s="5">
        <v>4276</v>
      </c>
      <c r="C108" s="1"/>
      <c r="D108" s="1"/>
      <c r="E108" s="1"/>
      <c r="F108" s="1"/>
    </row>
    <row r="109" spans="1:6" ht="15.75" x14ac:dyDescent="0.25">
      <c r="A109" s="4" t="s">
        <v>54</v>
      </c>
      <c r="B109" s="5">
        <v>4123</v>
      </c>
      <c r="C109" s="1"/>
      <c r="D109" s="1"/>
      <c r="E109" s="1"/>
      <c r="F109" s="1"/>
    </row>
    <row r="110" spans="1:6" ht="15.75" x14ac:dyDescent="0.25">
      <c r="A110" s="4" t="s">
        <v>65</v>
      </c>
      <c r="B110" s="5">
        <v>4102</v>
      </c>
      <c r="C110" s="1"/>
      <c r="D110" s="1"/>
      <c r="E110" s="1"/>
      <c r="F110" s="1"/>
    </row>
    <row r="111" spans="1:6" ht="15.75" x14ac:dyDescent="0.25">
      <c r="A111" s="4" t="s">
        <v>37</v>
      </c>
      <c r="B111" s="5">
        <v>3917</v>
      </c>
      <c r="C111" s="1"/>
      <c r="D111" s="1"/>
      <c r="E111" s="1"/>
      <c r="F111" s="1"/>
    </row>
    <row r="112" spans="1:6" ht="15.75" x14ac:dyDescent="0.25">
      <c r="A112" s="4" t="s">
        <v>69</v>
      </c>
      <c r="B112" s="5">
        <v>3902</v>
      </c>
      <c r="C112" s="1"/>
      <c r="D112" s="1"/>
      <c r="E112" s="1"/>
      <c r="F112" s="1"/>
    </row>
    <row r="113" spans="1:6" x14ac:dyDescent="0.25">
      <c r="A113" s="1" t="s">
        <v>78</v>
      </c>
      <c r="B113" s="5">
        <v>3768</v>
      </c>
      <c r="C113" s="1"/>
      <c r="D113" s="1"/>
      <c r="E113" s="1"/>
      <c r="F113" s="1"/>
    </row>
    <row r="114" spans="1:6" ht="15.75" x14ac:dyDescent="0.25">
      <c r="A114" s="6" t="s">
        <v>57</v>
      </c>
      <c r="B114" s="5">
        <v>3739</v>
      </c>
      <c r="C114" s="1"/>
      <c r="D114" s="1"/>
      <c r="E114" s="1"/>
      <c r="F114" s="1"/>
    </row>
    <row r="115" spans="1:6" ht="15.75" x14ac:dyDescent="0.25">
      <c r="A115" s="4" t="s">
        <v>63</v>
      </c>
      <c r="B115" s="5">
        <v>3696</v>
      </c>
      <c r="C115" s="1"/>
      <c r="D115" s="1"/>
      <c r="E115" s="1"/>
      <c r="F115" s="1"/>
    </row>
    <row r="116" spans="1:6" ht="15.75" x14ac:dyDescent="0.25">
      <c r="A116" s="4" t="s">
        <v>53</v>
      </c>
      <c r="B116" s="5">
        <v>3689</v>
      </c>
      <c r="C116" s="1"/>
      <c r="D116" s="1"/>
      <c r="E116" s="1"/>
      <c r="F116" s="1"/>
    </row>
    <row r="117" spans="1:6" ht="15.75" x14ac:dyDescent="0.25">
      <c r="A117" s="4" t="s">
        <v>58</v>
      </c>
      <c r="B117" s="5">
        <v>3631</v>
      </c>
      <c r="C117" s="1"/>
      <c r="D117" s="1"/>
      <c r="E117" s="1"/>
      <c r="F117" s="1"/>
    </row>
    <row r="118" spans="1:6" ht="15.75" x14ac:dyDescent="0.25">
      <c r="A118" s="4" t="s">
        <v>13</v>
      </c>
      <c r="B118" s="5">
        <v>3618</v>
      </c>
      <c r="C118" s="1"/>
      <c r="D118" s="1"/>
      <c r="E118" s="1"/>
      <c r="F118" s="1"/>
    </row>
    <row r="119" spans="1:6" ht="15.75" x14ac:dyDescent="0.25">
      <c r="A119" s="4" t="s">
        <v>55</v>
      </c>
      <c r="B119" s="5">
        <v>3567</v>
      </c>
      <c r="C119" s="1"/>
      <c r="D119" s="1"/>
      <c r="E119" s="1"/>
      <c r="F119" s="1"/>
    </row>
    <row r="120" spans="1:6" ht="15.75" x14ac:dyDescent="0.25">
      <c r="A120" s="4" t="s">
        <v>36</v>
      </c>
      <c r="B120" s="5">
        <v>3427</v>
      </c>
      <c r="C120" s="1"/>
      <c r="D120" s="1"/>
      <c r="E120" s="1"/>
      <c r="F120" s="1"/>
    </row>
    <row r="121" spans="1:6" ht="15.75" x14ac:dyDescent="0.25">
      <c r="A121" s="4" t="s">
        <v>19</v>
      </c>
      <c r="B121" s="5">
        <v>3424</v>
      </c>
      <c r="C121" s="1"/>
      <c r="D121" s="1"/>
      <c r="E121" s="1"/>
      <c r="F121" s="1"/>
    </row>
    <row r="122" spans="1:6" ht="15.75" x14ac:dyDescent="0.25">
      <c r="A122" s="4" t="s">
        <v>33</v>
      </c>
      <c r="B122" s="5">
        <v>3258</v>
      </c>
      <c r="C122" s="1"/>
      <c r="D122" s="1"/>
      <c r="E122" s="1"/>
      <c r="F122" s="1"/>
    </row>
    <row r="123" spans="1:6" ht="15.75" x14ac:dyDescent="0.25">
      <c r="A123" s="4" t="s">
        <v>26</v>
      </c>
      <c r="B123" s="5">
        <v>3249</v>
      </c>
      <c r="C123" s="1"/>
      <c r="D123" s="1"/>
      <c r="E123" s="1"/>
      <c r="F123" s="1"/>
    </row>
    <row r="124" spans="1:6" ht="15.75" x14ac:dyDescent="0.25">
      <c r="A124" s="4" t="s">
        <v>12</v>
      </c>
      <c r="B124" s="5">
        <v>3233</v>
      </c>
      <c r="C124" s="1"/>
      <c r="D124" s="1"/>
      <c r="E124" s="1"/>
      <c r="F124" s="1"/>
    </row>
    <row r="125" spans="1:6" ht="15.75" x14ac:dyDescent="0.25">
      <c r="A125" s="6" t="s">
        <v>44</v>
      </c>
      <c r="B125" s="5">
        <v>3204</v>
      </c>
      <c r="C125" s="1"/>
      <c r="D125" s="1"/>
      <c r="E125" s="1"/>
      <c r="F125" s="1"/>
    </row>
    <row r="126" spans="1:6" ht="15.75" x14ac:dyDescent="0.25">
      <c r="A126" s="4" t="s">
        <v>27</v>
      </c>
      <c r="B126" s="5">
        <v>3144</v>
      </c>
      <c r="C126" s="1"/>
      <c r="D126" s="1"/>
      <c r="E126" s="1"/>
      <c r="F126" s="1"/>
    </row>
    <row r="127" spans="1:6" ht="15.75" x14ac:dyDescent="0.25">
      <c r="A127" s="4" t="s">
        <v>42</v>
      </c>
      <c r="B127" s="5">
        <v>3140</v>
      </c>
      <c r="C127" s="1"/>
      <c r="D127" s="1"/>
      <c r="E127" s="1"/>
      <c r="F127" s="1"/>
    </row>
    <row r="128" spans="1:6" ht="15.75" x14ac:dyDescent="0.25">
      <c r="A128" s="4" t="s">
        <v>68</v>
      </c>
      <c r="B128" s="5">
        <v>3050</v>
      </c>
      <c r="C128" s="1"/>
      <c r="D128" s="1"/>
      <c r="E128" s="1"/>
      <c r="F128" s="1"/>
    </row>
    <row r="129" spans="1:6" ht="15.75" x14ac:dyDescent="0.25">
      <c r="A129" s="4" t="s">
        <v>31</v>
      </c>
      <c r="B129" s="5">
        <v>3027</v>
      </c>
      <c r="C129" s="1"/>
      <c r="D129" s="1"/>
      <c r="E129" s="1"/>
      <c r="F129" s="1"/>
    </row>
    <row r="130" spans="1:6" ht="15.75" x14ac:dyDescent="0.25">
      <c r="A130" s="4" t="s">
        <v>41</v>
      </c>
      <c r="B130" s="5">
        <v>2985</v>
      </c>
      <c r="C130" s="1"/>
      <c r="D130" s="1"/>
      <c r="E130" s="1"/>
      <c r="F130" s="1"/>
    </row>
    <row r="131" spans="1:6" ht="15.75" x14ac:dyDescent="0.25">
      <c r="A131" s="4" t="s">
        <v>60</v>
      </c>
      <c r="B131" s="5">
        <v>2872</v>
      </c>
      <c r="C131" s="1"/>
      <c r="D131" s="1"/>
      <c r="E131" s="1"/>
      <c r="F131" s="1"/>
    </row>
    <row r="132" spans="1:6" ht="15.75" x14ac:dyDescent="0.25">
      <c r="A132" s="4" t="s">
        <v>30</v>
      </c>
      <c r="B132" s="5">
        <v>2803</v>
      </c>
      <c r="C132" s="1"/>
      <c r="D132" s="1"/>
      <c r="E132" s="1"/>
      <c r="F132" s="1"/>
    </row>
    <row r="133" spans="1:6" ht="15.75" x14ac:dyDescent="0.25">
      <c r="A133" s="4" t="s">
        <v>21</v>
      </c>
      <c r="B133" s="5">
        <v>2728</v>
      </c>
      <c r="C133" s="1"/>
      <c r="D133" s="1"/>
      <c r="E133" s="1"/>
      <c r="F133" s="1"/>
    </row>
    <row r="134" spans="1:6" ht="15.75" x14ac:dyDescent="0.25">
      <c r="A134" s="4" t="s">
        <v>16</v>
      </c>
      <c r="B134" s="5">
        <v>2694</v>
      </c>
      <c r="C134" s="1"/>
      <c r="D134" s="1"/>
      <c r="E134" s="1"/>
      <c r="F134" s="1"/>
    </row>
    <row r="135" spans="1:6" ht="15.75" x14ac:dyDescent="0.25">
      <c r="A135" s="4" t="s">
        <v>15</v>
      </c>
      <c r="B135" s="5">
        <v>2641</v>
      </c>
      <c r="C135" s="1"/>
      <c r="D135" s="1"/>
      <c r="E135" s="1"/>
      <c r="F135" s="1"/>
    </row>
    <row r="136" spans="1:6" ht="15.75" x14ac:dyDescent="0.25">
      <c r="A136" s="6" t="s">
        <v>35</v>
      </c>
      <c r="B136" s="5">
        <v>2624</v>
      </c>
      <c r="C136" s="1"/>
      <c r="D136" s="1"/>
      <c r="E136" s="1"/>
      <c r="F136" s="1"/>
    </row>
    <row r="137" spans="1:6" ht="15.75" x14ac:dyDescent="0.25">
      <c r="A137" s="4" t="s">
        <v>45</v>
      </c>
      <c r="B137" s="5">
        <v>2580</v>
      </c>
      <c r="C137" s="1"/>
      <c r="D137" s="1"/>
      <c r="E137" s="1"/>
      <c r="F137" s="1"/>
    </row>
    <row r="138" spans="1:6" ht="15.75" x14ac:dyDescent="0.25">
      <c r="A138" s="4" t="s">
        <v>20</v>
      </c>
      <c r="B138" s="5">
        <v>2543</v>
      </c>
      <c r="C138" s="1"/>
      <c r="D138" s="1"/>
      <c r="E138" s="1"/>
      <c r="F138" s="1"/>
    </row>
    <row r="139" spans="1:6" ht="15.75" x14ac:dyDescent="0.25">
      <c r="A139" s="4" t="s">
        <v>18</v>
      </c>
      <c r="B139" s="5">
        <v>2400</v>
      </c>
      <c r="C139" s="1"/>
      <c r="D139" s="1"/>
      <c r="E139" s="1"/>
      <c r="F139" s="1"/>
    </row>
    <row r="140" spans="1:6" ht="15.75" x14ac:dyDescent="0.25">
      <c r="A140" s="4" t="s">
        <v>43</v>
      </c>
      <c r="B140" s="5">
        <v>2316</v>
      </c>
      <c r="C140" s="1"/>
      <c r="D140" s="1"/>
      <c r="E140" s="1"/>
      <c r="F140" s="1"/>
    </row>
    <row r="141" spans="1:6" ht="15.75" x14ac:dyDescent="0.25">
      <c r="A141" s="4" t="s">
        <v>17</v>
      </c>
      <c r="B141" s="5">
        <v>2228</v>
      </c>
      <c r="C141" s="1"/>
      <c r="D141" s="1"/>
      <c r="E141" s="1"/>
      <c r="F141" s="1"/>
    </row>
    <row r="142" spans="1:6" ht="15.75" x14ac:dyDescent="0.25">
      <c r="A142" s="4" t="s">
        <v>14</v>
      </c>
      <c r="B142" s="5">
        <v>2218</v>
      </c>
      <c r="C142" s="1"/>
      <c r="D142" s="1"/>
      <c r="E142" s="1"/>
      <c r="F142" s="1"/>
    </row>
    <row r="143" spans="1:6" ht="15.75" x14ac:dyDescent="0.25">
      <c r="A143" s="4" t="s">
        <v>46</v>
      </c>
      <c r="B143" s="5">
        <v>1898</v>
      </c>
      <c r="C143" s="1"/>
      <c r="D143" s="1"/>
      <c r="E143" s="1"/>
      <c r="F143" s="1"/>
    </row>
    <row r="144" spans="1:6" ht="15.75" x14ac:dyDescent="0.25">
      <c r="A144" s="4" t="s">
        <v>11</v>
      </c>
      <c r="B144" s="5">
        <v>1869</v>
      </c>
      <c r="C144" s="1"/>
      <c r="D144" s="1"/>
      <c r="E144" s="1"/>
      <c r="F144" s="1"/>
    </row>
    <row r="145" spans="1:6" ht="15.75" x14ac:dyDescent="0.25">
      <c r="A145" s="4" t="s">
        <v>32</v>
      </c>
      <c r="B145" s="5">
        <v>1865</v>
      </c>
      <c r="C145" s="1"/>
      <c r="D145" s="1"/>
      <c r="E145" s="1"/>
      <c r="F145" s="1"/>
    </row>
    <row r="146" spans="1:6" ht="15.75" x14ac:dyDescent="0.25">
      <c r="A146" s="4" t="s">
        <v>39</v>
      </c>
      <c r="B146" s="5">
        <v>1815</v>
      </c>
      <c r="C146" s="1"/>
      <c r="D146" s="1"/>
      <c r="E146" s="1"/>
      <c r="F146" s="1"/>
    </row>
    <row r="147" spans="1:6" ht="15.75" x14ac:dyDescent="0.25">
      <c r="A147" s="6" t="s">
        <v>28</v>
      </c>
      <c r="B147" s="5">
        <v>1755</v>
      </c>
      <c r="C147" s="1"/>
      <c r="D147" s="1"/>
      <c r="E147" s="1"/>
      <c r="F147" s="1"/>
    </row>
    <row r="148" spans="1:6" ht="15.75" x14ac:dyDescent="0.25">
      <c r="A148" s="4" t="s">
        <v>40</v>
      </c>
      <c r="B148" s="5">
        <v>1349</v>
      </c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</row>
  </sheetData>
  <sortState ref="A81:B148">
    <sortCondition descending="1" ref="B81:B148"/>
  </sortState>
  <pageMargins left="0.7" right="0.7" top="0.75" bottom="0.75" header="0.3" footer="0.3"/>
  <pageSetup paperSize="9" scale="9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workbookViewId="0">
      <selection activeCell="G2" activeCellId="1" sqref="A2:A69 G2:G69"/>
    </sheetView>
  </sheetViews>
  <sheetFormatPr defaultRowHeight="15" x14ac:dyDescent="0.25"/>
  <cols>
    <col min="1" max="1" width="80" customWidth="1"/>
    <col min="2" max="2" width="11.42578125" customWidth="1"/>
    <col min="3" max="3" width="15" customWidth="1"/>
    <col min="4" max="4" width="20.7109375" customWidth="1"/>
  </cols>
  <sheetData>
    <row r="1" spans="1:7" x14ac:dyDescent="0.25">
      <c r="A1" s="15"/>
      <c r="B1" s="17" t="s">
        <v>5</v>
      </c>
      <c r="C1" s="17" t="s">
        <v>6</v>
      </c>
      <c r="D1" s="17" t="s">
        <v>7</v>
      </c>
      <c r="E1" s="17" t="s">
        <v>8</v>
      </c>
      <c r="F1" s="17"/>
      <c r="G1" s="17" t="s">
        <v>9</v>
      </c>
    </row>
    <row r="2" spans="1:7" x14ac:dyDescent="0.25">
      <c r="A2" s="12" t="s">
        <v>11</v>
      </c>
      <c r="B2" s="17">
        <v>33</v>
      </c>
      <c r="C2" s="17">
        <v>1098</v>
      </c>
      <c r="D2" s="17">
        <v>556</v>
      </c>
      <c r="E2" s="17">
        <v>182</v>
      </c>
      <c r="F2" s="17"/>
      <c r="G2" s="17">
        <f t="shared" ref="G2:G33" si="0">SUM(B2:E2)</f>
        <v>1869</v>
      </c>
    </row>
    <row r="3" spans="1:7" x14ac:dyDescent="0.25">
      <c r="A3" s="11" t="s">
        <v>12</v>
      </c>
      <c r="B3" s="17">
        <v>24</v>
      </c>
      <c r="C3" s="17">
        <v>2032</v>
      </c>
      <c r="D3" s="17">
        <v>758</v>
      </c>
      <c r="E3" s="17">
        <v>419</v>
      </c>
      <c r="F3" s="17"/>
      <c r="G3" s="17">
        <f t="shared" si="0"/>
        <v>3233</v>
      </c>
    </row>
    <row r="4" spans="1:7" x14ac:dyDescent="0.25">
      <c r="A4" s="10" t="s">
        <v>13</v>
      </c>
      <c r="B4" s="17">
        <v>31</v>
      </c>
      <c r="C4" s="17">
        <v>2084</v>
      </c>
      <c r="D4" s="17">
        <v>788</v>
      </c>
      <c r="E4" s="17">
        <v>715</v>
      </c>
      <c r="F4" s="17"/>
      <c r="G4" s="17">
        <f t="shared" si="0"/>
        <v>3618</v>
      </c>
    </row>
    <row r="5" spans="1:7" x14ac:dyDescent="0.25">
      <c r="A5" s="10" t="s">
        <v>14</v>
      </c>
      <c r="B5" s="17">
        <v>23</v>
      </c>
      <c r="C5" s="17">
        <v>1127</v>
      </c>
      <c r="D5" s="17">
        <v>881</v>
      </c>
      <c r="E5" s="17">
        <v>187</v>
      </c>
      <c r="F5" s="17"/>
      <c r="G5" s="17">
        <f t="shared" si="0"/>
        <v>2218</v>
      </c>
    </row>
    <row r="6" spans="1:7" x14ac:dyDescent="0.25">
      <c r="A6" s="15" t="s">
        <v>15</v>
      </c>
      <c r="B6" s="17">
        <v>20</v>
      </c>
      <c r="C6" s="17">
        <v>1182</v>
      </c>
      <c r="D6" s="17">
        <v>1292</v>
      </c>
      <c r="E6" s="17">
        <v>147</v>
      </c>
      <c r="F6" s="17"/>
      <c r="G6" s="17">
        <f t="shared" si="0"/>
        <v>2641</v>
      </c>
    </row>
    <row r="7" spans="1:7" x14ac:dyDescent="0.25">
      <c r="A7" s="10" t="s">
        <v>16</v>
      </c>
      <c r="B7" s="17">
        <v>24</v>
      </c>
      <c r="C7" s="17">
        <v>960</v>
      </c>
      <c r="D7" s="17">
        <v>1492</v>
      </c>
      <c r="E7" s="17">
        <v>218</v>
      </c>
      <c r="F7" s="17"/>
      <c r="G7" s="17">
        <f t="shared" si="0"/>
        <v>2694</v>
      </c>
    </row>
    <row r="8" spans="1:7" x14ac:dyDescent="0.25">
      <c r="A8" s="15" t="s">
        <v>17</v>
      </c>
      <c r="B8" s="17">
        <v>43</v>
      </c>
      <c r="C8" s="17">
        <v>1213</v>
      </c>
      <c r="D8" s="17">
        <v>773</v>
      </c>
      <c r="E8" s="17">
        <v>199</v>
      </c>
      <c r="F8" s="17"/>
      <c r="G8" s="17">
        <f t="shared" si="0"/>
        <v>2228</v>
      </c>
    </row>
    <row r="9" spans="1:7" x14ac:dyDescent="0.25">
      <c r="A9" s="11" t="s">
        <v>18</v>
      </c>
      <c r="B9" s="17">
        <v>26</v>
      </c>
      <c r="C9" s="17">
        <f>1106+196</f>
        <v>1302</v>
      </c>
      <c r="D9" s="17">
        <f>792+93</f>
        <v>885</v>
      </c>
      <c r="E9" s="17">
        <f>151+36</f>
        <v>187</v>
      </c>
      <c r="F9" s="17"/>
      <c r="G9" s="17">
        <f t="shared" si="0"/>
        <v>2400</v>
      </c>
    </row>
    <row r="10" spans="1:7" x14ac:dyDescent="0.25">
      <c r="A10" s="10" t="s">
        <v>19</v>
      </c>
      <c r="B10" s="17">
        <v>37</v>
      </c>
      <c r="C10" s="17">
        <v>1918</v>
      </c>
      <c r="D10" s="17">
        <v>1262</v>
      </c>
      <c r="E10" s="17">
        <v>207</v>
      </c>
      <c r="F10" s="17"/>
      <c r="G10" s="17">
        <f t="shared" si="0"/>
        <v>3424</v>
      </c>
    </row>
    <row r="11" spans="1:7" x14ac:dyDescent="0.25">
      <c r="A11" s="11" t="s">
        <v>20</v>
      </c>
      <c r="B11" s="17">
        <v>24</v>
      </c>
      <c r="C11" s="17">
        <v>1296</v>
      </c>
      <c r="D11" s="17">
        <v>996</v>
      </c>
      <c r="E11" s="17">
        <v>227</v>
      </c>
      <c r="F11" s="17"/>
      <c r="G11" s="17">
        <f t="shared" si="0"/>
        <v>2543</v>
      </c>
    </row>
    <row r="12" spans="1:7" x14ac:dyDescent="0.25">
      <c r="A12" s="11" t="s">
        <v>21</v>
      </c>
      <c r="B12" s="17">
        <v>26</v>
      </c>
      <c r="C12" s="17">
        <v>1581</v>
      </c>
      <c r="D12" s="17">
        <v>944</v>
      </c>
      <c r="E12" s="17">
        <v>177</v>
      </c>
      <c r="F12" s="17"/>
      <c r="G12" s="17">
        <f t="shared" si="0"/>
        <v>2728</v>
      </c>
    </row>
    <row r="13" spans="1:7" x14ac:dyDescent="0.25">
      <c r="A13" s="10" t="s">
        <v>22</v>
      </c>
      <c r="B13" s="17">
        <v>40</v>
      </c>
      <c r="C13" s="17">
        <v>3692</v>
      </c>
      <c r="D13" s="17">
        <v>1011</v>
      </c>
      <c r="E13" s="17">
        <v>429</v>
      </c>
      <c r="F13" s="17"/>
      <c r="G13" s="17">
        <f t="shared" si="0"/>
        <v>5172</v>
      </c>
    </row>
    <row r="14" spans="1:7" x14ac:dyDescent="0.25">
      <c r="A14" s="9" t="s">
        <v>23</v>
      </c>
      <c r="B14" s="17">
        <v>33</v>
      </c>
      <c r="C14" s="17">
        <v>3372</v>
      </c>
      <c r="D14" s="17">
        <v>1118</v>
      </c>
      <c r="E14" s="17">
        <v>593</v>
      </c>
      <c r="F14" s="17"/>
      <c r="G14" s="17">
        <f t="shared" si="0"/>
        <v>5116</v>
      </c>
    </row>
    <row r="15" spans="1:7" x14ac:dyDescent="0.25">
      <c r="A15" s="15" t="s">
        <v>24</v>
      </c>
      <c r="B15" s="17">
        <v>53</v>
      </c>
      <c r="C15" s="17">
        <v>2702</v>
      </c>
      <c r="D15" s="17">
        <v>1214</v>
      </c>
      <c r="E15" s="17">
        <v>475</v>
      </c>
      <c r="F15" s="17"/>
      <c r="G15" s="17">
        <f t="shared" si="0"/>
        <v>4444</v>
      </c>
    </row>
    <row r="16" spans="1:7" x14ac:dyDescent="0.25">
      <c r="A16" s="12" t="s">
        <v>25</v>
      </c>
      <c r="B16" s="17">
        <v>45</v>
      </c>
      <c r="C16" s="17">
        <v>2753</v>
      </c>
      <c r="D16" s="17">
        <v>1237</v>
      </c>
      <c r="E16" s="17">
        <v>359</v>
      </c>
      <c r="F16" s="17"/>
      <c r="G16" s="17">
        <f t="shared" si="0"/>
        <v>4394</v>
      </c>
    </row>
    <row r="17" spans="1:7" x14ac:dyDescent="0.25">
      <c r="A17" s="14" t="s">
        <v>26</v>
      </c>
      <c r="B17" s="17">
        <v>40</v>
      </c>
      <c r="C17" s="17">
        <v>1619</v>
      </c>
      <c r="D17" s="17">
        <v>1389</v>
      </c>
      <c r="E17" s="17">
        <v>201</v>
      </c>
      <c r="F17" s="17"/>
      <c r="G17" s="17">
        <f t="shared" si="0"/>
        <v>3249</v>
      </c>
    </row>
    <row r="18" spans="1:7" x14ac:dyDescent="0.25">
      <c r="A18" s="13" t="s">
        <v>27</v>
      </c>
      <c r="B18" s="17">
        <v>32</v>
      </c>
      <c r="C18" s="17">
        <v>1547</v>
      </c>
      <c r="D18" s="17">
        <v>968</v>
      </c>
      <c r="E18" s="17">
        <v>597</v>
      </c>
      <c r="F18" s="17"/>
      <c r="G18" s="17">
        <f t="shared" si="0"/>
        <v>3144</v>
      </c>
    </row>
    <row r="19" spans="1:7" x14ac:dyDescent="0.25">
      <c r="A19" s="10" t="s">
        <v>28</v>
      </c>
      <c r="B19" s="17">
        <v>23</v>
      </c>
      <c r="C19" s="17">
        <v>839</v>
      </c>
      <c r="D19" s="17">
        <v>766</v>
      </c>
      <c r="E19" s="17">
        <v>127</v>
      </c>
      <c r="F19" s="17"/>
      <c r="G19" s="17">
        <f t="shared" si="0"/>
        <v>1755</v>
      </c>
    </row>
    <row r="20" spans="1:7" x14ac:dyDescent="0.25">
      <c r="A20" s="14" t="s">
        <v>29</v>
      </c>
      <c r="B20" s="17">
        <v>59</v>
      </c>
      <c r="C20" s="17">
        <v>2948</v>
      </c>
      <c r="D20" s="17">
        <v>1507</v>
      </c>
      <c r="E20" s="17">
        <v>717</v>
      </c>
      <c r="F20" s="17"/>
      <c r="G20" s="17">
        <f t="shared" si="0"/>
        <v>5231</v>
      </c>
    </row>
    <row r="21" spans="1:7" x14ac:dyDescent="0.25">
      <c r="A21" s="11" t="s">
        <v>30</v>
      </c>
      <c r="B21" s="17">
        <v>34</v>
      </c>
      <c r="C21" s="17">
        <v>1343</v>
      </c>
      <c r="D21" s="17">
        <v>1193</v>
      </c>
      <c r="E21" s="17">
        <v>233</v>
      </c>
      <c r="F21" s="17"/>
      <c r="G21" s="17">
        <f t="shared" si="0"/>
        <v>2803</v>
      </c>
    </row>
    <row r="22" spans="1:7" x14ac:dyDescent="0.25">
      <c r="A22" s="12" t="s">
        <v>31</v>
      </c>
      <c r="B22" s="17">
        <v>34</v>
      </c>
      <c r="C22" s="17">
        <v>1546</v>
      </c>
      <c r="D22" s="17">
        <v>1220</v>
      </c>
      <c r="E22" s="17">
        <v>227</v>
      </c>
      <c r="F22" s="17"/>
      <c r="G22" s="17">
        <f t="shared" si="0"/>
        <v>3027</v>
      </c>
    </row>
    <row r="23" spans="1:7" x14ac:dyDescent="0.25">
      <c r="A23" s="15" t="s">
        <v>32</v>
      </c>
      <c r="B23" s="17">
        <v>22</v>
      </c>
      <c r="C23" s="17">
        <v>1179</v>
      </c>
      <c r="D23" s="17">
        <v>483</v>
      </c>
      <c r="E23" s="17">
        <v>181</v>
      </c>
      <c r="F23" s="17"/>
      <c r="G23" s="17">
        <f t="shared" si="0"/>
        <v>1865</v>
      </c>
    </row>
    <row r="24" spans="1:7" x14ac:dyDescent="0.25">
      <c r="A24" s="10" t="s">
        <v>33</v>
      </c>
      <c r="B24" s="17">
        <v>47</v>
      </c>
      <c r="C24" s="17">
        <v>1943</v>
      </c>
      <c r="D24" s="17">
        <v>1121</v>
      </c>
      <c r="E24" s="17">
        <v>147</v>
      </c>
      <c r="F24" s="17"/>
      <c r="G24" s="17">
        <f t="shared" si="0"/>
        <v>3258</v>
      </c>
    </row>
    <row r="25" spans="1:7" x14ac:dyDescent="0.25">
      <c r="A25" s="15" t="s">
        <v>34</v>
      </c>
      <c r="B25" s="17">
        <v>35</v>
      </c>
      <c r="C25" s="17">
        <v>2522</v>
      </c>
      <c r="D25" s="17">
        <v>1583</v>
      </c>
      <c r="E25" s="17">
        <v>211</v>
      </c>
      <c r="F25" s="17"/>
      <c r="G25" s="17">
        <f t="shared" si="0"/>
        <v>4351</v>
      </c>
    </row>
    <row r="26" spans="1:7" x14ac:dyDescent="0.25">
      <c r="A26" s="12" t="s">
        <v>35</v>
      </c>
      <c r="B26" s="17">
        <v>20</v>
      </c>
      <c r="C26" s="17">
        <v>1475</v>
      </c>
      <c r="D26" s="17">
        <v>1031</v>
      </c>
      <c r="E26" s="17">
        <v>98</v>
      </c>
      <c r="F26" s="17"/>
      <c r="G26" s="17">
        <f t="shared" si="0"/>
        <v>2624</v>
      </c>
    </row>
    <row r="27" spans="1:7" x14ac:dyDescent="0.25">
      <c r="A27" s="10" t="s">
        <v>36</v>
      </c>
      <c r="B27" s="17">
        <v>26</v>
      </c>
      <c r="C27" s="17">
        <v>1848</v>
      </c>
      <c r="D27" s="17">
        <v>1414</v>
      </c>
      <c r="E27" s="17">
        <f>97+27+3+12</f>
        <v>139</v>
      </c>
      <c r="F27" s="17"/>
      <c r="G27" s="17">
        <f t="shared" si="0"/>
        <v>3427</v>
      </c>
    </row>
    <row r="28" spans="1:7" x14ac:dyDescent="0.25">
      <c r="A28" s="15" t="s">
        <v>37</v>
      </c>
      <c r="B28" s="17">
        <v>34</v>
      </c>
      <c r="C28" s="17">
        <f>1847+237</f>
        <v>2084</v>
      </c>
      <c r="D28" s="17">
        <f>1504+168</f>
        <v>1672</v>
      </c>
      <c r="E28" s="17">
        <v>127</v>
      </c>
      <c r="F28" s="17"/>
      <c r="G28" s="17">
        <f t="shared" si="0"/>
        <v>3917</v>
      </c>
    </row>
    <row r="29" spans="1:7" x14ac:dyDescent="0.25">
      <c r="A29" s="11" t="s">
        <v>38</v>
      </c>
      <c r="B29" s="17">
        <v>33</v>
      </c>
      <c r="C29" s="17">
        <f>2628+295</f>
        <v>2923</v>
      </c>
      <c r="D29" s="17">
        <f>1445+172</f>
        <v>1617</v>
      </c>
      <c r="E29" s="17">
        <v>162</v>
      </c>
      <c r="F29" s="17"/>
      <c r="G29" s="17">
        <f t="shared" si="0"/>
        <v>4735</v>
      </c>
    </row>
    <row r="30" spans="1:7" x14ac:dyDescent="0.25">
      <c r="A30" s="10" t="s">
        <v>39</v>
      </c>
      <c r="B30" s="17">
        <v>27</v>
      </c>
      <c r="C30" s="17">
        <v>871</v>
      </c>
      <c r="D30" s="17">
        <v>765</v>
      </c>
      <c r="E30" s="17">
        <v>152</v>
      </c>
      <c r="F30" s="17"/>
      <c r="G30" s="17">
        <f t="shared" si="0"/>
        <v>1815</v>
      </c>
    </row>
    <row r="31" spans="1:7" x14ac:dyDescent="0.25">
      <c r="A31" s="10" t="s">
        <v>40</v>
      </c>
      <c r="B31" s="17">
        <v>7</v>
      </c>
      <c r="C31" s="17">
        <f>667+23+76</f>
        <v>766</v>
      </c>
      <c r="D31" s="17">
        <f>390+31+66</f>
        <v>487</v>
      </c>
      <c r="E31" s="17">
        <f>58+7+24</f>
        <v>89</v>
      </c>
      <c r="F31" s="17"/>
      <c r="G31" s="17">
        <f t="shared" si="0"/>
        <v>1349</v>
      </c>
    </row>
    <row r="32" spans="1:7" x14ac:dyDescent="0.25">
      <c r="A32" s="10" t="s">
        <v>41</v>
      </c>
      <c r="B32" s="17">
        <v>19</v>
      </c>
      <c r="C32" s="17">
        <f>1326+75+310</f>
        <v>1711</v>
      </c>
      <c r="D32" s="17">
        <f>605+20+102</f>
        <v>727</v>
      </c>
      <c r="E32" s="17">
        <f>442+13+73</f>
        <v>528</v>
      </c>
      <c r="F32" s="17"/>
      <c r="G32" s="17">
        <f t="shared" si="0"/>
        <v>2985</v>
      </c>
    </row>
    <row r="33" spans="1:7" x14ac:dyDescent="0.25">
      <c r="A33" s="12" t="s">
        <v>42</v>
      </c>
      <c r="B33" s="17">
        <v>15</v>
      </c>
      <c r="C33" s="17">
        <f>1563+142+47</f>
        <v>1752</v>
      </c>
      <c r="D33" s="17">
        <f>763+58+27</f>
        <v>848</v>
      </c>
      <c r="E33" s="17">
        <f>494+30+1</f>
        <v>525</v>
      </c>
      <c r="F33" s="17"/>
      <c r="G33" s="17">
        <f t="shared" si="0"/>
        <v>3140</v>
      </c>
    </row>
    <row r="34" spans="1:7" x14ac:dyDescent="0.25">
      <c r="A34" s="10" t="s">
        <v>43</v>
      </c>
      <c r="B34" s="17">
        <v>41</v>
      </c>
      <c r="C34" s="17">
        <f>1227+123</f>
        <v>1350</v>
      </c>
      <c r="D34" s="17">
        <f>738+35</f>
        <v>773</v>
      </c>
      <c r="E34" s="17">
        <f>143+9</f>
        <v>152</v>
      </c>
      <c r="F34" s="17"/>
      <c r="G34" s="17">
        <f t="shared" ref="G34:G69" si="1">SUM(B34:E34)</f>
        <v>2316</v>
      </c>
    </row>
    <row r="35" spans="1:7" x14ac:dyDescent="0.25">
      <c r="A35" s="11" t="s">
        <v>44</v>
      </c>
      <c r="B35" s="17">
        <v>59</v>
      </c>
      <c r="C35" s="17">
        <f>1770+66</f>
        <v>1836</v>
      </c>
      <c r="D35" s="17">
        <f>872+31</f>
        <v>903</v>
      </c>
      <c r="E35" s="17">
        <f>395+11</f>
        <v>406</v>
      </c>
      <c r="F35" s="17"/>
      <c r="G35" s="17">
        <f t="shared" si="1"/>
        <v>3204</v>
      </c>
    </row>
    <row r="36" spans="1:7" x14ac:dyDescent="0.25">
      <c r="A36" s="10" t="s">
        <v>45</v>
      </c>
      <c r="B36" s="17">
        <v>25</v>
      </c>
      <c r="C36" s="17">
        <v>1403</v>
      </c>
      <c r="D36" s="17">
        <v>989</v>
      </c>
      <c r="E36" s="17">
        <v>163</v>
      </c>
      <c r="F36" s="17"/>
      <c r="G36" s="17">
        <f t="shared" si="1"/>
        <v>2580</v>
      </c>
    </row>
    <row r="37" spans="1:7" x14ac:dyDescent="0.25">
      <c r="A37" s="13" t="s">
        <v>46</v>
      </c>
      <c r="B37" s="17">
        <v>24</v>
      </c>
      <c r="C37" s="17">
        <v>1072</v>
      </c>
      <c r="D37" s="17">
        <v>663</v>
      </c>
      <c r="E37" s="17">
        <v>139</v>
      </c>
      <c r="F37" s="17"/>
      <c r="G37" s="17">
        <f t="shared" si="1"/>
        <v>1898</v>
      </c>
    </row>
    <row r="38" spans="1:7" x14ac:dyDescent="0.25">
      <c r="A38" s="10" t="s">
        <v>47</v>
      </c>
      <c r="B38" s="17">
        <v>32</v>
      </c>
      <c r="C38" s="17">
        <f>4550+562+391</f>
        <v>5503</v>
      </c>
      <c r="D38" s="17">
        <f>1110+65+28</f>
        <v>1203</v>
      </c>
      <c r="E38" s="17">
        <f>759+113</f>
        <v>872</v>
      </c>
      <c r="F38" s="17"/>
      <c r="G38" s="17">
        <f t="shared" si="1"/>
        <v>7610</v>
      </c>
    </row>
    <row r="39" spans="1:7" x14ac:dyDescent="0.25">
      <c r="A39" s="15" t="s">
        <v>48</v>
      </c>
      <c r="B39" s="17">
        <f>21+5+5+7+2+2</f>
        <v>42</v>
      </c>
      <c r="C39" s="17">
        <f>726+311+722+925+326+335</f>
        <v>3345</v>
      </c>
      <c r="D39" s="17">
        <f>239+136+128+99+108+106</f>
        <v>816</v>
      </c>
      <c r="E39" s="17">
        <f>43+37+43+159+28+47</f>
        <v>357</v>
      </c>
      <c r="F39" s="17"/>
      <c r="G39" s="17">
        <f t="shared" si="1"/>
        <v>4560</v>
      </c>
    </row>
    <row r="40" spans="1:7" x14ac:dyDescent="0.25">
      <c r="A40" s="12" t="s">
        <v>49</v>
      </c>
      <c r="B40" s="17">
        <v>32</v>
      </c>
      <c r="C40" s="17">
        <f>5113+516</f>
        <v>5629</v>
      </c>
      <c r="D40" s="17">
        <f>1139+83</f>
        <v>1222</v>
      </c>
      <c r="E40" s="17">
        <v>186</v>
      </c>
      <c r="F40" s="17"/>
      <c r="G40" s="17">
        <f t="shared" si="1"/>
        <v>7069</v>
      </c>
    </row>
    <row r="41" spans="1:7" x14ac:dyDescent="0.25">
      <c r="A41" s="15" t="s">
        <v>50</v>
      </c>
      <c r="B41" s="17">
        <v>51</v>
      </c>
      <c r="C41" s="17">
        <f>3123+697</f>
        <v>3820</v>
      </c>
      <c r="D41" s="17">
        <f>1124+125</f>
        <v>1249</v>
      </c>
      <c r="E41" s="17">
        <v>300</v>
      </c>
      <c r="F41" s="17"/>
      <c r="G41" s="17">
        <f t="shared" si="1"/>
        <v>5420</v>
      </c>
    </row>
    <row r="42" spans="1:7" x14ac:dyDescent="0.25">
      <c r="A42" s="10" t="s">
        <v>51</v>
      </c>
      <c r="B42" s="17">
        <v>25</v>
      </c>
      <c r="C42" s="17">
        <f>2419+413</f>
        <v>2832</v>
      </c>
      <c r="D42" s="17">
        <f>832+140</f>
        <v>972</v>
      </c>
      <c r="E42" s="17">
        <f>474+42</f>
        <v>516</v>
      </c>
      <c r="F42" s="17"/>
      <c r="G42" s="17">
        <f t="shared" si="1"/>
        <v>4345</v>
      </c>
    </row>
    <row r="43" spans="1:7" x14ac:dyDescent="0.25">
      <c r="A43" s="15" t="s">
        <v>52</v>
      </c>
      <c r="B43" s="17">
        <v>42</v>
      </c>
      <c r="C43" s="17">
        <f>3715+284+450</f>
        <v>4449</v>
      </c>
      <c r="D43" s="17">
        <f>1221+72+11</f>
        <v>1304</v>
      </c>
      <c r="E43" s="17">
        <v>195</v>
      </c>
      <c r="F43" s="17"/>
      <c r="G43" s="17">
        <f t="shared" si="1"/>
        <v>5990</v>
      </c>
    </row>
    <row r="44" spans="1:7" x14ac:dyDescent="0.25">
      <c r="A44" s="12" t="s">
        <v>53</v>
      </c>
      <c r="B44" s="17">
        <v>21</v>
      </c>
      <c r="C44" s="17">
        <f>2147+312+69</f>
        <v>2528</v>
      </c>
      <c r="D44" s="17">
        <f>766+102+37</f>
        <v>905</v>
      </c>
      <c r="E44" s="17">
        <f>224+11</f>
        <v>235</v>
      </c>
      <c r="F44" s="17"/>
      <c r="G44" s="17">
        <f t="shared" si="1"/>
        <v>3689</v>
      </c>
    </row>
    <row r="45" spans="1:7" x14ac:dyDescent="0.25">
      <c r="A45" s="10" t="s">
        <v>54</v>
      </c>
      <c r="B45" s="17">
        <f>38+4+4</f>
        <v>46</v>
      </c>
      <c r="C45" s="17">
        <f>2520+611+68</f>
        <v>3199</v>
      </c>
      <c r="D45" s="17">
        <f>657+45+5</f>
        <v>707</v>
      </c>
      <c r="E45" s="17">
        <f>151+10+10</f>
        <v>171</v>
      </c>
      <c r="F45" s="17"/>
      <c r="G45" s="17">
        <f t="shared" si="1"/>
        <v>4123</v>
      </c>
    </row>
    <row r="46" spans="1:7" x14ac:dyDescent="0.25">
      <c r="A46" s="12" t="s">
        <v>55</v>
      </c>
      <c r="B46" s="17">
        <f>15+1+2+1</f>
        <v>19</v>
      </c>
      <c r="C46" s="17">
        <f>1998+71+196+39</f>
        <v>2304</v>
      </c>
      <c r="D46" s="17">
        <f>866+35+22+31</f>
        <v>954</v>
      </c>
      <c r="E46" s="17">
        <f>258+15+11+6</f>
        <v>290</v>
      </c>
      <c r="F46" s="17"/>
      <c r="G46" s="17">
        <f t="shared" si="1"/>
        <v>3567</v>
      </c>
    </row>
    <row r="47" spans="1:7" x14ac:dyDescent="0.25">
      <c r="A47" s="12" t="s">
        <v>56</v>
      </c>
      <c r="B47" s="17">
        <v>32</v>
      </c>
      <c r="C47" s="17">
        <f>2554+65+62+415</f>
        <v>3096</v>
      </c>
      <c r="D47" s="17">
        <f>838+14+10+64</f>
        <v>926</v>
      </c>
      <c r="E47" s="17">
        <v>222</v>
      </c>
      <c r="F47" s="17"/>
      <c r="G47" s="17">
        <f t="shared" si="1"/>
        <v>4276</v>
      </c>
    </row>
    <row r="48" spans="1:7" x14ac:dyDescent="0.25">
      <c r="A48" s="12" t="s">
        <v>57</v>
      </c>
      <c r="B48" s="17">
        <f>18+1+1+1+4</f>
        <v>25</v>
      </c>
      <c r="C48" s="17">
        <f>37+1157+118+304+177+795</f>
        <v>2588</v>
      </c>
      <c r="D48" s="17">
        <f>14+324+16+99+156+283</f>
        <v>892</v>
      </c>
      <c r="E48" s="17">
        <f>70+4+43+35+82</f>
        <v>234</v>
      </c>
      <c r="F48" s="17"/>
      <c r="G48" s="17">
        <f t="shared" si="1"/>
        <v>3739</v>
      </c>
    </row>
    <row r="49" spans="1:7" x14ac:dyDescent="0.25">
      <c r="A49" s="12" t="s">
        <v>58</v>
      </c>
      <c r="B49" s="17">
        <v>28</v>
      </c>
      <c r="C49" s="17">
        <f>1805+606</f>
        <v>2411</v>
      </c>
      <c r="D49" s="17">
        <f>646+98</f>
        <v>744</v>
      </c>
      <c r="E49" s="17">
        <f>437+11</f>
        <v>448</v>
      </c>
      <c r="F49" s="17"/>
      <c r="G49" s="17">
        <f t="shared" si="1"/>
        <v>3631</v>
      </c>
    </row>
    <row r="50" spans="1:7" x14ac:dyDescent="0.25">
      <c r="A50" s="10" t="s">
        <v>59</v>
      </c>
      <c r="B50" s="17">
        <v>28</v>
      </c>
      <c r="C50" s="17">
        <f>3361+673</f>
        <v>4034</v>
      </c>
      <c r="D50" s="17">
        <f>910+153</f>
        <v>1063</v>
      </c>
      <c r="E50" s="17">
        <f>183+76</f>
        <v>259</v>
      </c>
      <c r="F50" s="17"/>
      <c r="G50" s="17">
        <f t="shared" si="1"/>
        <v>5384</v>
      </c>
    </row>
    <row r="51" spans="1:7" x14ac:dyDescent="0.25">
      <c r="A51" s="10" t="s">
        <v>60</v>
      </c>
      <c r="B51" s="17">
        <v>36</v>
      </c>
      <c r="C51" s="17">
        <f>1528+241+30</f>
        <v>1799</v>
      </c>
      <c r="D51" s="17">
        <f>664+136+29</f>
        <v>829</v>
      </c>
      <c r="E51" s="17">
        <f>180+25+3</f>
        <v>208</v>
      </c>
      <c r="F51" s="17"/>
      <c r="G51" s="17">
        <f t="shared" si="1"/>
        <v>2872</v>
      </c>
    </row>
    <row r="52" spans="1:7" x14ac:dyDescent="0.25">
      <c r="A52" s="12" t="s">
        <v>61</v>
      </c>
      <c r="B52" s="17">
        <f>25+4+4+1</f>
        <v>34</v>
      </c>
      <c r="C52" s="17">
        <f>1952+378+420+127</f>
        <v>2877</v>
      </c>
      <c r="D52" s="17">
        <f>1248+184+326+79</f>
        <v>1837</v>
      </c>
      <c r="E52" s="17">
        <f>320+40+15+10</f>
        <v>385</v>
      </c>
      <c r="F52" s="17"/>
      <c r="G52" s="17">
        <f t="shared" si="1"/>
        <v>5133</v>
      </c>
    </row>
    <row r="53" spans="1:7" x14ac:dyDescent="0.25">
      <c r="A53" s="15" t="s">
        <v>62</v>
      </c>
      <c r="B53" s="17">
        <v>41</v>
      </c>
      <c r="C53" s="17">
        <f>3888+646+2</f>
        <v>4536</v>
      </c>
      <c r="D53" s="17">
        <f>1371+78+34</f>
        <v>1483</v>
      </c>
      <c r="E53" s="17">
        <f>331+4</f>
        <v>335</v>
      </c>
      <c r="F53" s="17"/>
      <c r="G53" s="17">
        <f t="shared" si="1"/>
        <v>6395</v>
      </c>
    </row>
    <row r="54" spans="1:7" x14ac:dyDescent="0.25">
      <c r="A54" s="10" t="s">
        <v>63</v>
      </c>
      <c r="B54" s="17">
        <v>22</v>
      </c>
      <c r="C54" s="17">
        <f>2210+24+2+2+67</f>
        <v>2305</v>
      </c>
      <c r="D54" s="17">
        <f>796+43+6+9+33+1</f>
        <v>888</v>
      </c>
      <c r="E54" s="17">
        <v>481</v>
      </c>
      <c r="F54" s="17"/>
      <c r="G54" s="17">
        <f t="shared" si="1"/>
        <v>3696</v>
      </c>
    </row>
    <row r="55" spans="1:7" x14ac:dyDescent="0.25">
      <c r="A55" s="12" t="s">
        <v>64</v>
      </c>
      <c r="B55" s="17">
        <v>22</v>
      </c>
      <c r="C55" s="17">
        <f>2771+449</f>
        <v>3220</v>
      </c>
      <c r="D55" s="17">
        <f>1261+75</f>
        <v>1336</v>
      </c>
      <c r="E55" s="17">
        <f>1269+36</f>
        <v>1305</v>
      </c>
      <c r="F55" s="17"/>
      <c r="G55" s="17">
        <f t="shared" si="1"/>
        <v>5883</v>
      </c>
    </row>
    <row r="56" spans="1:7" x14ac:dyDescent="0.25">
      <c r="A56" s="12" t="s">
        <v>65</v>
      </c>
      <c r="B56" s="17">
        <v>63</v>
      </c>
      <c r="C56" s="17">
        <f>1969+258+92</f>
        <v>2319</v>
      </c>
      <c r="D56" s="17">
        <f>1272+23+15</f>
        <v>1310</v>
      </c>
      <c r="E56" s="17">
        <v>410</v>
      </c>
      <c r="F56" s="17"/>
      <c r="G56" s="17">
        <f t="shared" si="1"/>
        <v>4102</v>
      </c>
    </row>
    <row r="57" spans="1:7" x14ac:dyDescent="0.25">
      <c r="A57" s="11" t="s">
        <v>66</v>
      </c>
      <c r="B57" s="17">
        <v>24</v>
      </c>
      <c r="C57" s="17">
        <f>3829+100+299</f>
        <v>4228</v>
      </c>
      <c r="D57" s="17">
        <f>1032+6+66</f>
        <v>1104</v>
      </c>
      <c r="E57" s="17">
        <v>260</v>
      </c>
      <c r="F57" s="17"/>
      <c r="G57" s="17">
        <f t="shared" si="1"/>
        <v>5616</v>
      </c>
    </row>
    <row r="58" spans="1:7" x14ac:dyDescent="0.25">
      <c r="A58" s="12" t="s">
        <v>67</v>
      </c>
      <c r="B58" s="17">
        <v>24</v>
      </c>
      <c r="C58" s="17">
        <f>2157+618+91</f>
        <v>2866</v>
      </c>
      <c r="D58" s="17">
        <f>1054+150+62</f>
        <v>1266</v>
      </c>
      <c r="E58" s="17">
        <f>219+13+3</f>
        <v>235</v>
      </c>
      <c r="F58" s="17"/>
      <c r="G58" s="17">
        <f t="shared" si="1"/>
        <v>4391</v>
      </c>
    </row>
    <row r="59" spans="1:7" x14ac:dyDescent="0.25">
      <c r="A59" s="10" t="s">
        <v>68</v>
      </c>
      <c r="B59" s="17">
        <f>11+1+2+1</f>
        <v>15</v>
      </c>
      <c r="C59" s="17">
        <f>956+117+122+92+164+163+175</f>
        <v>1789</v>
      </c>
      <c r="D59" s="17">
        <f>458+72+74+69+107+82+96</f>
        <v>958</v>
      </c>
      <c r="E59" s="17">
        <f>164+12+53+11+23+16+9</f>
        <v>288</v>
      </c>
      <c r="F59" s="17"/>
      <c r="G59" s="17">
        <f t="shared" si="1"/>
        <v>3050</v>
      </c>
    </row>
    <row r="60" spans="1:7" x14ac:dyDescent="0.25">
      <c r="A60" s="15" t="s">
        <v>69</v>
      </c>
      <c r="B60" s="17">
        <v>21</v>
      </c>
      <c r="C60" s="17">
        <f>2211+37+55</f>
        <v>2303</v>
      </c>
      <c r="D60" s="17">
        <f>1040+5+7+23+10+4+44</f>
        <v>1133</v>
      </c>
      <c r="E60" s="17">
        <v>445</v>
      </c>
      <c r="F60" s="17"/>
      <c r="G60" s="17">
        <f t="shared" si="1"/>
        <v>3902</v>
      </c>
    </row>
    <row r="61" spans="1:7" x14ac:dyDescent="0.25">
      <c r="A61" s="15" t="s">
        <v>70</v>
      </c>
      <c r="B61" s="17">
        <v>11</v>
      </c>
      <c r="C61" s="17">
        <f>3093+8+65</f>
        <v>3166</v>
      </c>
      <c r="D61" s="17">
        <f>1016+24+30</f>
        <v>1070</v>
      </c>
      <c r="E61" s="17">
        <f>319+8+12</f>
        <v>339</v>
      </c>
      <c r="F61" s="17"/>
      <c r="G61" s="17">
        <f t="shared" si="1"/>
        <v>4586</v>
      </c>
    </row>
    <row r="62" spans="1:7" x14ac:dyDescent="0.25">
      <c r="A62" s="12" t="s">
        <v>71</v>
      </c>
      <c r="B62" s="17">
        <v>19</v>
      </c>
      <c r="C62" s="17">
        <f>4700+191+225</f>
        <v>5116</v>
      </c>
      <c r="D62" s="17">
        <f>894+67+106</f>
        <v>1067</v>
      </c>
      <c r="E62" s="17">
        <f>261+5+1</f>
        <v>267</v>
      </c>
      <c r="F62" s="17"/>
      <c r="G62" s="17">
        <f t="shared" si="1"/>
        <v>6469</v>
      </c>
    </row>
    <row r="63" spans="1:7" x14ac:dyDescent="0.25">
      <c r="A63" s="15" t="s">
        <v>72</v>
      </c>
      <c r="B63" s="17">
        <v>21</v>
      </c>
      <c r="C63" s="17">
        <f>2486+448+214</f>
        <v>3148</v>
      </c>
      <c r="D63" s="17">
        <f>861+78+32</f>
        <v>971</v>
      </c>
      <c r="E63" s="17">
        <f>292+12+9</f>
        <v>313</v>
      </c>
      <c r="F63" s="17"/>
      <c r="G63" s="17">
        <f t="shared" si="1"/>
        <v>4453</v>
      </c>
    </row>
    <row r="64" spans="1:7" x14ac:dyDescent="0.25">
      <c r="A64" s="15" t="s">
        <v>73</v>
      </c>
      <c r="B64" s="17">
        <v>26</v>
      </c>
      <c r="C64" s="17">
        <f>2956+112</f>
        <v>3068</v>
      </c>
      <c r="D64" s="17">
        <f>1663+63+7</f>
        <v>1733</v>
      </c>
      <c r="E64" s="17">
        <v>80</v>
      </c>
      <c r="F64" s="17"/>
      <c r="G64" s="17">
        <f t="shared" si="1"/>
        <v>4907</v>
      </c>
    </row>
    <row r="65" spans="1:7" x14ac:dyDescent="0.25">
      <c r="A65" s="10" t="s">
        <v>74</v>
      </c>
      <c r="B65" s="17">
        <v>28</v>
      </c>
      <c r="C65" s="17">
        <f>2396+746+192</f>
        <v>3334</v>
      </c>
      <c r="D65" s="17">
        <f>1002+126+51</f>
        <v>1179</v>
      </c>
      <c r="E65" s="17">
        <f>348+26+21</f>
        <v>395</v>
      </c>
      <c r="F65" s="17"/>
      <c r="G65" s="17">
        <f t="shared" si="1"/>
        <v>4936</v>
      </c>
    </row>
    <row r="66" spans="1:7" x14ac:dyDescent="0.25">
      <c r="A66" s="11" t="s">
        <v>75</v>
      </c>
      <c r="B66" s="17">
        <v>26</v>
      </c>
      <c r="C66" s="17">
        <f>3063+410+196</f>
        <v>3669</v>
      </c>
      <c r="D66" s="17">
        <f>1071+120+34</f>
        <v>1225</v>
      </c>
      <c r="E66" s="17">
        <f>519+45+15</f>
        <v>579</v>
      </c>
      <c r="F66" s="17"/>
      <c r="G66" s="17">
        <f t="shared" si="1"/>
        <v>5499</v>
      </c>
    </row>
    <row r="67" spans="1:7" x14ac:dyDescent="0.25">
      <c r="A67" s="12" t="s">
        <v>76</v>
      </c>
      <c r="B67" s="17">
        <v>20</v>
      </c>
      <c r="C67" s="17">
        <f>2834+178+125</f>
        <v>3137</v>
      </c>
      <c r="D67" s="17">
        <f>922+52+28</f>
        <v>1002</v>
      </c>
      <c r="E67" s="17">
        <f>382</f>
        <v>382</v>
      </c>
      <c r="F67" s="17"/>
      <c r="G67" s="17">
        <f t="shared" si="1"/>
        <v>4541</v>
      </c>
    </row>
    <row r="68" spans="1:7" x14ac:dyDescent="0.25">
      <c r="A68" s="15" t="s">
        <v>77</v>
      </c>
      <c r="B68" s="17">
        <v>15</v>
      </c>
      <c r="C68" s="17">
        <f>2679+110+33</f>
        <v>2822</v>
      </c>
      <c r="D68" s="17">
        <f>495+30+1</f>
        <v>526</v>
      </c>
      <c r="E68" s="17">
        <f>1366+15</f>
        <v>1381</v>
      </c>
      <c r="F68" s="17"/>
      <c r="G68" s="17">
        <f t="shared" si="1"/>
        <v>4744</v>
      </c>
    </row>
    <row r="69" spans="1:7" x14ac:dyDescent="0.25">
      <c r="A69" s="12" t="s">
        <v>78</v>
      </c>
      <c r="B69" s="17">
        <v>29</v>
      </c>
      <c r="C69" s="17">
        <f>2554+52+8+47+84</f>
        <v>2745</v>
      </c>
      <c r="D69" s="17">
        <f>731+12+5+5</f>
        <v>753</v>
      </c>
      <c r="E69" s="17">
        <f>225+1+7+8</f>
        <v>241</v>
      </c>
      <c r="F69" s="17"/>
      <c r="G69" s="17">
        <f t="shared" si="1"/>
        <v>3768</v>
      </c>
    </row>
    <row r="70" spans="1:7" x14ac:dyDescent="0.25">
      <c r="A70" s="17"/>
      <c r="B70" s="17"/>
      <c r="C70" s="17"/>
      <c r="D70" s="17"/>
      <c r="E70" s="17"/>
      <c r="F70" s="17"/>
      <c r="G70" s="17"/>
    </row>
    <row r="71" spans="1:7" x14ac:dyDescent="0.25">
      <c r="A71" s="17"/>
      <c r="B71" s="17"/>
      <c r="C71" s="17"/>
      <c r="D71" s="17"/>
      <c r="E71" s="17"/>
      <c r="F71" s="17"/>
      <c r="G71" s="17"/>
    </row>
    <row r="72" spans="1:7" x14ac:dyDescent="0.25">
      <c r="A72" s="17" t="s">
        <v>10</v>
      </c>
      <c r="B72" s="17">
        <f>SUM(B2:B69)</f>
        <v>2058</v>
      </c>
      <c r="C72" s="17">
        <f t="shared" ref="C72:G72" si="2">SUM(C2:C69)</f>
        <v>167074</v>
      </c>
      <c r="D72" s="17">
        <f t="shared" si="2"/>
        <v>71953</v>
      </c>
      <c r="E72" s="17">
        <f t="shared" si="2"/>
        <v>22656</v>
      </c>
      <c r="F72" s="17">
        <f t="shared" si="2"/>
        <v>0</v>
      </c>
      <c r="G72" s="17">
        <f t="shared" si="2"/>
        <v>263741</v>
      </c>
    </row>
  </sheetData>
  <sortState ref="A2:G69">
    <sortCondition descending="1" ref="G2:G69"/>
  </sortState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>Melkosoft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ведущий специалист Иванов А.Ю.</dc:creator>
  <cp:lastModifiedBy>Минюст 41.</cp:lastModifiedBy>
  <cp:lastPrinted>2019-11-06T06:59:20Z</cp:lastPrinted>
  <dcterms:created xsi:type="dcterms:W3CDTF">2013-03-21T04:30:57Z</dcterms:created>
  <dcterms:modified xsi:type="dcterms:W3CDTF">2020-03-04T08:11:12Z</dcterms:modified>
</cp:coreProperties>
</file>